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codeName="ThisWorkbook" hidePivotFieldList="1" autoCompressPictures="0"/>
  <mc:AlternateContent xmlns:mc="http://schemas.openxmlformats.org/markup-compatibility/2006">
    <mc:Choice Requires="x15">
      <x15ac:absPath xmlns:x15ac="http://schemas.microsoft.com/office/spreadsheetml/2010/11/ac" url="https://studentsecuedu66932-my.sharepoint.com/personal/smileyr_ecu_edu/Documents/Templates/"/>
    </mc:Choice>
  </mc:AlternateContent>
  <xr:revisionPtr revIDLastSave="5" documentId="13_ncr:1_{CE69A0F0-9340-6E42-950B-A459D53543DA}" xr6:coauthVersionLast="47" xr6:coauthVersionMax="47" xr10:uidLastSave="{0F33524A-C0DC-9B45-BBE4-C9B903DBBC0E}"/>
  <workbookProtection lockStructure="1"/>
  <bookViews>
    <workbookView xWindow="0" yWindow="740" windowWidth="29400" windowHeight="18380" tabRatio="818" xr2:uid="{00000000-000D-0000-FFFF-FFFF00000000}"/>
  </bookViews>
  <sheets>
    <sheet name="Start" sheetId="6" r:id="rId1"/>
    <sheet name="Personnel" sheetId="2" r:id="rId2"/>
    <sheet name="Expenses &amp; Summary" sheetId="1" r:id="rId3"/>
    <sheet name="Subcontracts" sheetId="3" r:id="rId4"/>
    <sheet name="Cost-Share Personnel" sheetId="22" r:id="rId5"/>
    <sheet name="Cost-Share Summary" sheetId="21" r:id="rId6"/>
    <sheet name="Accounts" sheetId="9" state="hidden" r:id="rId7"/>
    <sheet name="Vars" sheetId="5" r:id="rId8"/>
  </sheets>
  <definedNames>
    <definedName name="\M" localSheetId="4">'Cost-Share Personnel'!#REF!</definedName>
    <definedName name="\M" localSheetId="1">Personnel!#REF!</definedName>
    <definedName name="AdminUnit">Start!$D$13</definedName>
    <definedName name="BaseSalaryPI17" localSheetId="4">'Cost-Share Personnel'!$D$11</definedName>
    <definedName name="BaseSalaryPI17">Personnel!$D$11</definedName>
    <definedName name="copi18" localSheetId="4">'Cost-Share Personnel'!$A$12</definedName>
    <definedName name="copi18">Personnel!$A$12</definedName>
    <definedName name="copi19" localSheetId="4">'Cost-Share Personnel'!$A$13</definedName>
    <definedName name="copi19">Personnel!$A$13</definedName>
    <definedName name="creationdate">Start!$D$16</definedName>
    <definedName name="CustomRate">Start!$H$20</definedName>
    <definedName name="CustomRateText">Vars!$F$27</definedName>
    <definedName name="DegType">Vars!$R$14:$R$16</definedName>
    <definedName name="Effort_Funded">'Cost-Share Personnel'!$E$10</definedName>
    <definedName name="empl20" localSheetId="4">'Cost-Share Personnel'!$A$14</definedName>
    <definedName name="empl20">Personnel!$A$14</definedName>
    <definedName name="empl21" localSheetId="4">'Cost-Share Personnel'!$A$15</definedName>
    <definedName name="empl21">Personnel!$A$15</definedName>
    <definedName name="empl22" localSheetId="4">'Cost-Share Personnel'!$A$16</definedName>
    <definedName name="empl22">Personnel!$A$16</definedName>
    <definedName name="empl23" localSheetId="4">'Cost-Share Personnel'!$A$20</definedName>
    <definedName name="empl23">Personnel!$A$20</definedName>
    <definedName name="EPAFringeY2">Vars!$D$4</definedName>
    <definedName name="EPAFringeY3">Vars!$E$4</definedName>
    <definedName name="EPAFringeY4">Vars!$F$4</definedName>
    <definedName name="EPAFringeY6">Vars!$I$4</definedName>
    <definedName name="EPAFringY1">Vars!$C$4</definedName>
    <definedName name="EPAFringY5">Vars!$G$4</definedName>
    <definedName name="EPARate">Vars!$N$31</definedName>
    <definedName name="FAAllocations">#REF!</definedName>
    <definedName name="FACenters">Vars!$B$45:$B$53</definedName>
    <definedName name="FAConverted">Start!$I$21</definedName>
    <definedName name="FARateY1">Vars!$S$20</definedName>
    <definedName name="FARateY2">Vars!$S$21</definedName>
    <definedName name="FARateY3">Vars!$S$22</definedName>
    <definedName name="FARateY4">Vars!$S$23</definedName>
    <definedName name="FARateY5">Vars!$S$24</definedName>
    <definedName name="fatotal">'Expenses &amp; Summary'!$G$75</definedName>
    <definedName name="fayear1">'Expenses &amp; Summary'!$B$75</definedName>
    <definedName name="fayear2">'Expenses &amp; Summary'!$C$75</definedName>
    <definedName name="fayear3">'Expenses &amp; Summary'!$D$75</definedName>
    <definedName name="fayear4">'Expenses &amp; Summary'!$E$75</definedName>
    <definedName name="fayear5">'Expenses &amp; Summary'!$F$75</definedName>
    <definedName name="FICA">Vars!$N$30</definedName>
    <definedName name="FORM" localSheetId="4">'Cost-Share Personnel'!$A$4:$N$77</definedName>
    <definedName name="FORM" localSheetId="1">Personnel!$A$4:$N$81</definedName>
    <definedName name="FringeInflation">Vars!$N$36</definedName>
    <definedName name="FringeLookUp">Vars!$B$4:$I$9</definedName>
    <definedName name="FringeTable">Vars!$R$20:$T$26</definedName>
    <definedName name="FringeUI">Vars!$N$35</definedName>
    <definedName name="FringeWC">Vars!$N$34</definedName>
    <definedName name="GradEffort1Y1" localSheetId="4">'Cost-Share Personnel'!$E$58</definedName>
    <definedName name="GradEffort1Y1">Personnel!$E$58</definedName>
    <definedName name="GradEffort1Y2" localSheetId="4">'Cost-Share Personnel'!$G$58</definedName>
    <definedName name="GradEffort1Y2">Personnel!$G$58</definedName>
    <definedName name="GradEffort1Y3" localSheetId="4">'Cost-Share Personnel'!$I$58</definedName>
    <definedName name="GradEffort1Y3">Personnel!$I$58</definedName>
    <definedName name="GradEffort1Y4" localSheetId="4">'Cost-Share Personnel'!$K$58</definedName>
    <definedName name="GradEffort1Y4">Personnel!$K$58</definedName>
    <definedName name="GradEffort1Y5" localSheetId="4">'Cost-Share Personnel'!$M$58</definedName>
    <definedName name="GradEffort1Y5">Personnel!$M$58</definedName>
    <definedName name="GradEffort2Y1" localSheetId="4">'Cost-Share Personnel'!$E$59</definedName>
    <definedName name="GradEffort2Y1">Personnel!$E$59</definedName>
    <definedName name="GradEffort2Y2" localSheetId="4">'Cost-Share Personnel'!$G$59</definedName>
    <definedName name="GradEffort2Y2">Personnel!$G$59</definedName>
    <definedName name="GradEffort2Y3" localSheetId="4">'Cost-Share Personnel'!$I$59</definedName>
    <definedName name="GradEffort2Y3">Personnel!$I$59</definedName>
    <definedName name="GradEffort2Y4" localSheetId="4">'Cost-Share Personnel'!$K$59</definedName>
    <definedName name="GradEffort2Y4">Personnel!$K$59</definedName>
    <definedName name="GradEffort2Y5" localSheetId="4">'Cost-Share Personnel'!$M$59</definedName>
    <definedName name="GradEffort2Y5">Personnel!$M$59</definedName>
    <definedName name="GradEffort3Y1" localSheetId="4">'Cost-Share Personnel'!$E$60</definedName>
    <definedName name="GradEffort3Y1">Personnel!$E$60</definedName>
    <definedName name="GradEffort3Y2" localSheetId="4">'Cost-Share Personnel'!$G$60</definedName>
    <definedName name="GradEffort3Y2">Personnel!$G$60</definedName>
    <definedName name="GradEffort3Y3" localSheetId="4">'Cost-Share Personnel'!$I$60</definedName>
    <definedName name="GradEffort3Y3">Personnel!$I$60</definedName>
    <definedName name="GradEffort3Y4" localSheetId="4">'Cost-Share Personnel'!$K$60</definedName>
    <definedName name="GradEffort3Y4">Personnel!$K$60</definedName>
    <definedName name="GradEffort3Y5" localSheetId="4">'Cost-Share Personnel'!$M$60</definedName>
    <definedName name="GradEffort3Y5">Personnel!$M$60</definedName>
    <definedName name="GradEffort4Y1" localSheetId="4">'Cost-Share Personnel'!$E$61</definedName>
    <definedName name="GradEffort4Y1">Personnel!$E$61</definedName>
    <definedName name="GradEffort4Y2" localSheetId="4">'Cost-Share Personnel'!$G$61</definedName>
    <definedName name="GradEffort4Y2">Personnel!$G$61</definedName>
    <definedName name="GradEffort4Y3" localSheetId="4">'Cost-Share Personnel'!$I$61</definedName>
    <definedName name="GradEffort4Y3">Personnel!$I$61</definedName>
    <definedName name="GradEffort4Y4" localSheetId="4">'Cost-Share Personnel'!$K$61</definedName>
    <definedName name="GradEffort4Y4">Personnel!$K$61</definedName>
    <definedName name="GradEffort4Y5" localSheetId="4">'Cost-Share Personnel'!$M$61</definedName>
    <definedName name="GradEffort4Y5">Personnel!$M$61</definedName>
    <definedName name="GradEffort5Y1" localSheetId="4">'Cost-Share Personnel'!$E$62</definedName>
    <definedName name="GradEffort5Y1">Personnel!$E$62</definedName>
    <definedName name="GradEffort5Y2" localSheetId="4">'Cost-Share Personnel'!$G$62</definedName>
    <definedName name="GradEffort5Y2">Personnel!$G$62</definedName>
    <definedName name="GradEffort5Y3" localSheetId="4">'Cost-Share Personnel'!$I$62</definedName>
    <definedName name="GradEffort5Y3">Personnel!$I$62</definedName>
    <definedName name="GradEffort5Y4" localSheetId="4">'Cost-Share Personnel'!$K$62</definedName>
    <definedName name="GradEffort5Y4">Personnel!$K$62</definedName>
    <definedName name="GradEffort5Y5" localSheetId="4">'Cost-Share Personnel'!$M$62</definedName>
    <definedName name="GradEffort5Y5">Personnel!$M$62</definedName>
    <definedName name="GradEffort6Y1">Personnel!$E$63</definedName>
    <definedName name="GradEffort6Y2">Personnel!$G$63</definedName>
    <definedName name="GradEffort6Y3">Personnel!$I$63</definedName>
    <definedName name="GradEffort6Y4">Personnel!$K$63</definedName>
    <definedName name="GradEffort6Y5">Personnel!$M$63</definedName>
    <definedName name="GradEffort7Y1">Personnel!$E$64</definedName>
    <definedName name="GradEffort7Y2">Personnel!$G$64</definedName>
    <definedName name="GradEffort7Y3">Personnel!$I$64</definedName>
    <definedName name="GradEffort7Y4">Personnel!$K$64</definedName>
    <definedName name="GradEffort7Y5">Personnel!$M$64</definedName>
    <definedName name="GradEffort8Y1">Personnel!$E$65</definedName>
    <definedName name="GradEffort8Y2">Personnel!$G$65</definedName>
    <definedName name="GradEffort8Y3">Personnel!$I$65</definedName>
    <definedName name="GradEffort8Y4">Personnel!$K$65</definedName>
    <definedName name="GradEffort8Y5">Personnel!$M$65</definedName>
    <definedName name="GradEffort9Y1">Personnel!$E$66</definedName>
    <definedName name="GradEffort9Y2">Personnel!$G$66</definedName>
    <definedName name="GradEffort9Y3">Personnel!$I$66</definedName>
    <definedName name="GradEffort9Y4">Personnel!$K$66</definedName>
    <definedName name="GradEffort9Y5">Personnel!$M$66</definedName>
    <definedName name="GradStudent1" localSheetId="4">'Cost-Share Personnel'!$B$58</definedName>
    <definedName name="GradStudent1">Personnel!$B$58</definedName>
    <definedName name="GradStudent2" localSheetId="4">'Cost-Share Personnel'!$B$59</definedName>
    <definedName name="GradStudent2">Personnel!$B$59</definedName>
    <definedName name="GradStudent3" localSheetId="4">'Cost-Share Personnel'!$B$60</definedName>
    <definedName name="GradStudent3">Personnel!$B$60</definedName>
    <definedName name="GradStudent4" localSheetId="4">'Cost-Share Personnel'!$B$61</definedName>
    <definedName name="GradStudent4">Personnel!$B$61</definedName>
    <definedName name="GradStudent5" localSheetId="4">'Cost-Share Personnel'!$B$62</definedName>
    <definedName name="GradStudent5">Personnel!$B$62</definedName>
    <definedName name="GradStudent6">Personnel!$B$63</definedName>
    <definedName name="GradStudent7">Personnel!$B$64</definedName>
    <definedName name="GradStudent8">Personnel!$B$65</definedName>
    <definedName name="GradStudent9">Personnel!$B$66</definedName>
    <definedName name="HealthInsurance">Vars!$N$33</definedName>
    <definedName name="Inflation">Start!$D$19</definedName>
    <definedName name="InflationY1">Vars!$R$6</definedName>
    <definedName name="InflationY2">Vars!$R$7</definedName>
    <definedName name="InflationY3">Vars!$R$8</definedName>
    <definedName name="InflationY4">Vars!$R$9</definedName>
    <definedName name="InflationY5">Vars!$R$10</definedName>
    <definedName name="InitialFY">Start!#REF!</definedName>
    <definedName name="MatchMTDCY1">'Cost-Share Summary'!$B$74</definedName>
    <definedName name="MatchMTDCY2">'Cost-Share Summary'!$C$74</definedName>
    <definedName name="MatchMTDCY3">'Cost-Share Summary'!$D$74</definedName>
    <definedName name="MatchMTDCY4">'Cost-Share Summary'!$E$74</definedName>
    <definedName name="MatchMTDCY5">'Cost-Share Summary'!$F$74</definedName>
    <definedName name="MatchTDCY1">'Cost-Share Summary'!$B$72</definedName>
    <definedName name="MatchTDCY2">'Cost-Share Summary'!$C$72</definedName>
    <definedName name="MatchTDCY3">'Cost-Share Summary'!$D$72</definedName>
    <definedName name="MatchTDCY4">'Cost-Share Summary'!$E$72</definedName>
    <definedName name="MatchTDCY5">'Cost-Share Summary'!$F$72</definedName>
    <definedName name="Modular">Start!$D$25</definedName>
    <definedName name="MonthsPI17" localSheetId="4">'Cost-Share Personnel'!$C$11</definedName>
    <definedName name="MonthsPI17">Personnel!$C$11</definedName>
    <definedName name="mtdctotal" localSheetId="4">'Expenses &amp; Summary'!#REF!</definedName>
    <definedName name="mtdctotal">'Expenses &amp; Summary'!#REF!</definedName>
    <definedName name="mtdcy3" localSheetId="4">'Expenses &amp; Summary'!#REF!</definedName>
    <definedName name="MTDCYear1">'Expenses &amp; Summary'!$B$74</definedName>
    <definedName name="mtdcyear2">'Expenses &amp; Summary'!$C$74</definedName>
    <definedName name="mtdcyear3">'Expenses &amp; Summary'!$D$74</definedName>
    <definedName name="mtdcyear4">'Expenses &amp; Summary'!$E$74</definedName>
    <definedName name="mtdcyear5">'Expenses &amp; Summary'!$F$74</definedName>
    <definedName name="mtwo" localSheetId="4">'Expenses &amp; Summary'!#REF!</definedName>
    <definedName name="mtwo">'Expenses &amp; Summary'!#REF!</definedName>
    <definedName name="NIHCap">Vars!$N$27</definedName>
    <definedName name="NIHCapSet">Start!$D$26</definedName>
    <definedName name="NIHNetY1">'Expenses &amp; Summary'!#REF!</definedName>
    <definedName name="NIHNetY2">'Expenses &amp; Summary'!#REF!</definedName>
    <definedName name="NIHNetY3">'Expenses &amp; Summary'!#REF!</definedName>
    <definedName name="NIHNetY4">'Expenses &amp; Summary'!#REF!</definedName>
    <definedName name="NIHNetY5">'Expenses &amp; Summary'!#REF!</definedName>
    <definedName name="OffCampusRateText">Vars!$F$33</definedName>
    <definedName name="OtherBaseY1">Start!$E$54</definedName>
    <definedName name="OtherBaseY2">Start!$F$54</definedName>
    <definedName name="OtherBaseY3">Start!$G$54</definedName>
    <definedName name="OtherBaseY4">Start!$H$54</definedName>
    <definedName name="OtherBaseY5">Start!$I$54</definedName>
    <definedName name="OtherMatchBaseY1">Start!$E$55</definedName>
    <definedName name="OtherMatchBaseY2">Start!$F$55</definedName>
    <definedName name="OtherMatchBaseY3">Start!$G$55</definedName>
    <definedName name="OtherMatchBaseY4">Start!$H$55</definedName>
    <definedName name="OtherMatchBaseY5">Start!$I$55</definedName>
    <definedName name="PercentTotalCostText">Vars!$F$36</definedName>
    <definedName name="PersonnelTypes">Vars!$R$20:$R$26</definedName>
    <definedName name="PHDIns">Vars!$N$23</definedName>
    <definedName name="piname">Start!$D$12</definedName>
    <definedName name="PostDocIns">Vars!$N$13</definedName>
    <definedName name="_xlnm.Print_Area" localSheetId="4">'Cost-Share Personnel'!$A$4:$O$76</definedName>
    <definedName name="_xlnm.Print_Area" localSheetId="5">'Cost-Share Summary'!$A$4:$H$77</definedName>
    <definedName name="_xlnm.Print_Area" localSheetId="2">'Expenses &amp; Summary'!$A$4:$H$80</definedName>
    <definedName name="_xlnm.Print_Area" localSheetId="1">Personnel!$A$4:$O$80</definedName>
    <definedName name="_xlnm.Print_Area" localSheetId="3">Subcontracts!$A$4:$L$48</definedName>
    <definedName name="_xlnm.Print_Titles" localSheetId="4">'Cost-Share Personnel'!$4:$4</definedName>
    <definedName name="_xlnm.Print_Titles" localSheetId="5">'Cost-Share Summary'!$4:$10</definedName>
    <definedName name="_xlnm.Print_Titles" localSheetId="1">Personnel!$4:$4</definedName>
    <definedName name="projenddate">Start!$D$18</definedName>
    <definedName name="projstartdate">Start!$D$17</definedName>
    <definedName name="proposaltitle">Start!$D$15</definedName>
    <definedName name="RateBase">Start!$D$24</definedName>
    <definedName name="RateBaseData">Vars!$B$28:$I$30</definedName>
    <definedName name="RateBaseMTDC">Vars!$B$28</definedName>
    <definedName name="RateBaseOther">Vars!$B$30</definedName>
    <definedName name="RateBases">Vars!$B$28:$B$30</definedName>
    <definedName name="RateBaseTDC">Vars!$B$29</definedName>
    <definedName name="RateOptionCustom">Vars!$B$24</definedName>
    <definedName name="RateOptionNoFA">Vars!$B$23</definedName>
    <definedName name="RateOptionOffCampusAdjacent">Vars!$B$19</definedName>
    <definedName name="RateOptionOffCampusRemote">Vars!$B$22</definedName>
    <definedName name="RateOptionOnCampusInstruction">Vars!$B$20</definedName>
    <definedName name="RateOptionOnCampusOther">Vars!$B$21</definedName>
    <definedName name="RateOptionOnCampusResearch">Vars!$B$18</definedName>
    <definedName name="RateOptionPercentTotalCost">Vars!$B$25</definedName>
    <definedName name="Rates">Vars!$B$18:$B$24</definedName>
    <definedName name="RatesData">Vars!$B$18:$I$24</definedName>
    <definedName name="RateSelection">Start!$D$20</definedName>
    <definedName name="RatesLookup">Vars!$B$17:$I$24</definedName>
    <definedName name="SPAFringeY1">Vars!$C$6</definedName>
    <definedName name="SPAFringeY2">Vars!$D$6</definedName>
    <definedName name="SPAFringeY3">Vars!$E$6</definedName>
    <definedName name="SPAFringeY4">Vars!$F$6</definedName>
    <definedName name="SPAFringeY5">Vars!$G$6</definedName>
    <definedName name="SPAFringeY6">Vars!$I$6</definedName>
    <definedName name="SPARate">Vars!$N$32</definedName>
    <definedName name="sponsor">Start!$D$14</definedName>
    <definedName name="SponsorRestriction">Start!$D$23</definedName>
    <definedName name="sub1fa">Subcontracts!$D$25</definedName>
    <definedName name="sub2fa">Subcontracts!$E$25</definedName>
    <definedName name="sub3fa">Subcontracts!$F$25</definedName>
    <definedName name="sub4fa">Subcontracts!$G$25</definedName>
    <definedName name="sub5fa">Subcontracts!$H$25</definedName>
    <definedName name="subd1">Subcontracts!$D$24</definedName>
    <definedName name="subtotfa">Subcontracts!$I$25</definedName>
    <definedName name="SummerFringY1">Vars!$C$5</definedName>
    <definedName name="SummerFringY2">Vars!$D$5</definedName>
    <definedName name="SummerFringY3">Vars!$E$5</definedName>
    <definedName name="SummerFringY4">Vars!$F$5</definedName>
    <definedName name="SummerFringY5">Vars!$G$5</definedName>
    <definedName name="SummerFringY6">Vars!$I$5</definedName>
    <definedName name="tdcyear1">'Expenses &amp; Summary'!$B$72</definedName>
    <definedName name="tdcyear2">'Expenses &amp; Summary'!$C$72</definedName>
    <definedName name="tdcyear3">'Expenses &amp; Summary'!$D$72</definedName>
    <definedName name="tdcyear4">'Expenses &amp; Summary'!$E$72</definedName>
    <definedName name="tdcyear5">'Expenses &amp; Summary'!$F$72</definedName>
    <definedName name="totalfa" localSheetId="4">'Expenses &amp; Summary'!#REF!</definedName>
    <definedName name="totalfa">'Expenses &amp; Summary'!#REF!</definedName>
    <definedName name="TotalMatch">'Cost-Share Summary'!$G$77</definedName>
    <definedName name="TotalSponsorRequest">'Expenses &amp; Summary'!$G$77</definedName>
    <definedName name="totaltdc">'Expenses &amp; Summary'!$G$72</definedName>
    <definedName name="TuFee">Vars!$N$21</definedName>
    <definedName name="Tuition">Vars!$N$16</definedName>
    <definedName name="ZeroRateText">Vars!$F$30</definedName>
  </definedNames>
  <calcPr calcId="191029" fullPrecision="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N23" i="5" l="1"/>
  <c r="N16" i="5"/>
  <c r="N19" i="5"/>
  <c r="N17" i="5"/>
  <c r="C4" i="5" l="1"/>
  <c r="N13" i="5" l="1"/>
  <c r="B70" i="21" l="1"/>
  <c r="G67" i="21"/>
  <c r="B52" i="1"/>
  <c r="G67" i="1"/>
  <c r="F267" i="2" l="1"/>
  <c r="G6" i="5" l="1"/>
  <c r="F5" i="5" l="1"/>
  <c r="F4" i="5"/>
  <c r="D5" i="5"/>
  <c r="I6" i="5"/>
  <c r="E5" i="5"/>
  <c r="G5" i="5"/>
  <c r="E4" i="5"/>
  <c r="C5" i="5"/>
  <c r="H6" i="5"/>
  <c r="D4" i="5"/>
  <c r="H5" i="5"/>
  <c r="I5" i="5"/>
  <c r="C6" i="5"/>
  <c r="G4" i="5"/>
  <c r="D6" i="5"/>
  <c r="H4" i="5"/>
  <c r="E6" i="5"/>
  <c r="I4" i="5"/>
  <c r="F6" i="5"/>
  <c r="S24" i="5"/>
  <c r="S23" i="5"/>
  <c r="S22" i="5"/>
  <c r="S21" i="5"/>
  <c r="S20" i="5"/>
  <c r="N18" i="5" l="1"/>
  <c r="F91" i="2" l="1"/>
  <c r="F87" i="22"/>
  <c r="F88" i="22"/>
  <c r="F92" i="2"/>
  <c r="F86" i="22"/>
  <c r="F90" i="2"/>
  <c r="AM43" i="5" l="1"/>
  <c r="AN43" i="5"/>
  <c r="AO43" i="5"/>
  <c r="AP43" i="5"/>
  <c r="AQ43" i="5"/>
  <c r="AS43" i="5"/>
  <c r="AT43" i="5"/>
  <c r="AU43" i="5"/>
  <c r="AV43" i="5"/>
  <c r="AM44" i="5"/>
  <c r="AN44" i="5"/>
  <c r="AO44" i="5"/>
  <c r="AP44" i="5"/>
  <c r="AQ44" i="5"/>
  <c r="AS44" i="5"/>
  <c r="AT44" i="5"/>
  <c r="AU44" i="5"/>
  <c r="AV44" i="5"/>
  <c r="AM45" i="5"/>
  <c r="AN45" i="5"/>
  <c r="AO45" i="5"/>
  <c r="AP45" i="5"/>
  <c r="AQ45" i="5"/>
  <c r="AS45" i="5"/>
  <c r="AT45" i="5"/>
  <c r="AU45" i="5"/>
  <c r="AV45" i="5"/>
  <c r="AS46" i="5"/>
  <c r="AT46" i="5"/>
  <c r="AU46" i="5"/>
  <c r="AV46" i="5"/>
  <c r="AM47" i="5"/>
  <c r="AN47" i="5"/>
  <c r="AO47" i="5"/>
  <c r="AP47" i="5"/>
  <c r="AQ47" i="5"/>
  <c r="AR47" i="5"/>
  <c r="AS47" i="5"/>
  <c r="AT47" i="5"/>
  <c r="AU47" i="5"/>
  <c r="AV47" i="5"/>
  <c r="AM48" i="5"/>
  <c r="AN48" i="5"/>
  <c r="AO48" i="5"/>
  <c r="AP48" i="5"/>
  <c r="AQ48" i="5"/>
  <c r="AR48" i="5"/>
  <c r="AS48" i="5"/>
  <c r="AT48" i="5"/>
  <c r="AU48" i="5"/>
  <c r="AV48" i="5"/>
  <c r="AS49" i="5"/>
  <c r="AT49" i="5"/>
  <c r="AU49" i="5"/>
  <c r="AV49" i="5"/>
  <c r="AS50" i="5"/>
  <c r="AT50" i="5"/>
  <c r="AU50" i="5"/>
  <c r="AV50" i="5"/>
  <c r="AS51" i="5"/>
  <c r="AT51" i="5"/>
  <c r="AU51" i="5"/>
  <c r="AV51" i="5"/>
  <c r="AM52" i="5"/>
  <c r="AN52" i="5"/>
  <c r="AO52" i="5"/>
  <c r="AP52" i="5"/>
  <c r="AQ52" i="5"/>
  <c r="AR52" i="5"/>
  <c r="AS52" i="5"/>
  <c r="AT52" i="5"/>
  <c r="AU52" i="5"/>
  <c r="AV52" i="5"/>
  <c r="AM53" i="5"/>
  <c r="AN53" i="5"/>
  <c r="AO53" i="5"/>
  <c r="AP53" i="5"/>
  <c r="AQ53" i="5"/>
  <c r="AR53" i="5"/>
  <c r="AS53" i="5"/>
  <c r="AT53" i="5"/>
  <c r="AU53" i="5"/>
  <c r="AV53" i="5"/>
  <c r="AM54" i="5"/>
  <c r="AN54" i="5"/>
  <c r="AO54" i="5"/>
  <c r="AP54" i="5"/>
  <c r="AQ54" i="5"/>
  <c r="AS54" i="5"/>
  <c r="AT54" i="5"/>
  <c r="AU54" i="5"/>
  <c r="AV54" i="5"/>
  <c r="AM55" i="5"/>
  <c r="AN55" i="5"/>
  <c r="AO55" i="5"/>
  <c r="AP55" i="5"/>
  <c r="AQ55" i="5"/>
  <c r="AS55" i="5"/>
  <c r="AU55" i="5"/>
  <c r="AV55" i="5"/>
  <c r="AS56" i="5"/>
  <c r="AT56" i="5"/>
  <c r="AU56" i="5"/>
  <c r="AV56" i="5"/>
  <c r="AS57" i="5"/>
  <c r="AT57" i="5"/>
  <c r="AU57" i="5"/>
  <c r="AV57" i="5"/>
  <c r="AM58" i="5"/>
  <c r="AN58" i="5"/>
  <c r="AO58" i="5"/>
  <c r="AP58" i="5"/>
  <c r="AQ58" i="5"/>
  <c r="AS58" i="5"/>
  <c r="AT58" i="5"/>
  <c r="AU58" i="5"/>
  <c r="AV58" i="5"/>
  <c r="AM59" i="5"/>
  <c r="AN59" i="5"/>
  <c r="AO59" i="5"/>
  <c r="AP59" i="5"/>
  <c r="AQ59" i="5"/>
  <c r="AS59" i="5"/>
  <c r="AT59" i="5"/>
  <c r="AU59" i="5"/>
  <c r="AV59" i="5"/>
  <c r="AM60" i="5"/>
  <c r="AN60" i="5"/>
  <c r="AO60" i="5"/>
  <c r="AP60" i="5"/>
  <c r="AQ60" i="5"/>
  <c r="AS60" i="5"/>
  <c r="AT60" i="5"/>
  <c r="AU60" i="5"/>
  <c r="AV60" i="5"/>
  <c r="AM61" i="5"/>
  <c r="AN61" i="5"/>
  <c r="AO61" i="5"/>
  <c r="AP61" i="5"/>
  <c r="AQ61" i="5"/>
  <c r="AS61" i="5"/>
  <c r="AT61" i="5"/>
  <c r="AU61" i="5"/>
  <c r="AV61" i="5"/>
  <c r="AM62" i="5"/>
  <c r="AN62" i="5"/>
  <c r="AO62" i="5"/>
  <c r="AP62" i="5"/>
  <c r="AQ62" i="5"/>
  <c r="AS62" i="5"/>
  <c r="AT62" i="5"/>
  <c r="AU62" i="5"/>
  <c r="AV62" i="5"/>
  <c r="AS63" i="5"/>
  <c r="AT63" i="5"/>
  <c r="AU63" i="5"/>
  <c r="AV63" i="5"/>
  <c r="F11" i="2" l="1"/>
  <c r="F107" i="2" s="1"/>
  <c r="F12" i="2"/>
  <c r="F112" i="2" s="1"/>
  <c r="F13" i="2"/>
  <c r="F14" i="2"/>
  <c r="F15" i="2"/>
  <c r="F16" i="2"/>
  <c r="F132" i="2" s="1"/>
  <c r="F17" i="2"/>
  <c r="F137" i="2" s="1"/>
  <c r="F18" i="2"/>
  <c r="F142" i="2" s="1"/>
  <c r="F19" i="2"/>
  <c r="F147" i="2" s="1"/>
  <c r="F20" i="2"/>
  <c r="F152" i="2" s="1"/>
  <c r="R6" i="5"/>
  <c r="F58" i="2"/>
  <c r="F269" i="2" s="1"/>
  <c r="F59" i="2"/>
  <c r="F60" i="2"/>
  <c r="F279" i="2" s="1"/>
  <c r="F61" i="2"/>
  <c r="F284" i="2" s="1"/>
  <c r="F62" i="2"/>
  <c r="F289" i="2" s="1"/>
  <c r="F63" i="2"/>
  <c r="F294" i="2" s="1"/>
  <c r="F64" i="2"/>
  <c r="F299" i="2" s="1"/>
  <c r="F65" i="2"/>
  <c r="F304" i="2" s="1"/>
  <c r="F66" i="2"/>
  <c r="F309" i="2" s="1"/>
  <c r="C7" i="5"/>
  <c r="C8" i="5"/>
  <c r="C9" i="5"/>
  <c r="B32" i="1"/>
  <c r="AM25" i="5" s="1"/>
  <c r="B36" i="1"/>
  <c r="AM29" i="5" s="1"/>
  <c r="AM46" i="5"/>
  <c r="D33" i="3"/>
  <c r="D43" i="3" s="1"/>
  <c r="D34" i="3"/>
  <c r="D35" i="3"/>
  <c r="D45" i="3" s="1"/>
  <c r="D36" i="3"/>
  <c r="D37" i="3"/>
  <c r="D47" i="3" s="1"/>
  <c r="D24" i="6"/>
  <c r="A74" i="1" s="1"/>
  <c r="H11" i="2"/>
  <c r="H107" i="2" s="1"/>
  <c r="H12" i="2"/>
  <c r="H13" i="2"/>
  <c r="H117" i="2" s="1"/>
  <c r="H14" i="2"/>
  <c r="H122" i="2" s="1"/>
  <c r="H15" i="2"/>
  <c r="H127" i="2" s="1"/>
  <c r="H16" i="2"/>
  <c r="H17" i="2"/>
  <c r="H137" i="2" s="1"/>
  <c r="H18" i="2"/>
  <c r="H142" i="2" s="1"/>
  <c r="H19" i="2"/>
  <c r="H147" i="2" s="1"/>
  <c r="H20" i="2"/>
  <c r="D7" i="5"/>
  <c r="D8" i="5"/>
  <c r="D9" i="5"/>
  <c r="C32" i="1"/>
  <c r="C36" i="1"/>
  <c r="AN29" i="5" s="1"/>
  <c r="C52" i="1"/>
  <c r="AN46" i="5" s="1"/>
  <c r="J11" i="2"/>
  <c r="J107" i="2" s="1"/>
  <c r="J12" i="2"/>
  <c r="J112" i="2" s="1"/>
  <c r="J13" i="2"/>
  <c r="J117" i="2" s="1"/>
  <c r="J14" i="2"/>
  <c r="J122" i="2" s="1"/>
  <c r="J15" i="2"/>
  <c r="J127" i="2" s="1"/>
  <c r="J16" i="2"/>
  <c r="J132" i="2" s="1"/>
  <c r="J17" i="2"/>
  <c r="J137" i="2" s="1"/>
  <c r="J18" i="2"/>
  <c r="J142" i="2" s="1"/>
  <c r="J19" i="2"/>
  <c r="J20" i="2"/>
  <c r="J152" i="2" s="1"/>
  <c r="E7" i="5"/>
  <c r="E8" i="5"/>
  <c r="E9" i="5"/>
  <c r="D32" i="1"/>
  <c r="AO25" i="5" s="1"/>
  <c r="D36" i="1"/>
  <c r="AO29" i="5" s="1"/>
  <c r="D52" i="1"/>
  <c r="AO46" i="5" s="1"/>
  <c r="L11" i="2"/>
  <c r="L107" i="2" s="1"/>
  <c r="L12" i="2"/>
  <c r="L112" i="2" s="1"/>
  <c r="L13" i="2"/>
  <c r="L117" i="2" s="1"/>
  <c r="L14" i="2"/>
  <c r="L122" i="2" s="1"/>
  <c r="L15" i="2"/>
  <c r="L16" i="2"/>
  <c r="L17" i="2"/>
  <c r="L137" i="2" s="1"/>
  <c r="L18" i="2"/>
  <c r="L19" i="2"/>
  <c r="L147" i="2" s="1"/>
  <c r="L20" i="2"/>
  <c r="L152" i="2" s="1"/>
  <c r="K24" i="2"/>
  <c r="K25" i="2"/>
  <c r="K26" i="2"/>
  <c r="K27" i="2"/>
  <c r="K28" i="2"/>
  <c r="K29" i="2"/>
  <c r="K30" i="2"/>
  <c r="K31" i="2"/>
  <c r="K32" i="2"/>
  <c r="K33" i="2"/>
  <c r="F7" i="5"/>
  <c r="F8" i="5"/>
  <c r="F9" i="5"/>
  <c r="E32" i="1"/>
  <c r="AP25" i="5" s="1"/>
  <c r="E36" i="1"/>
  <c r="AP29" i="5" s="1"/>
  <c r="E52" i="1"/>
  <c r="AP46" i="5" s="1"/>
  <c r="N11" i="2"/>
  <c r="N107" i="2" s="1"/>
  <c r="N12" i="2"/>
  <c r="N112" i="2" s="1"/>
  <c r="N13" i="2"/>
  <c r="N117" i="2" s="1"/>
  <c r="N14" i="2"/>
  <c r="N122" i="2" s="1"/>
  <c r="N15" i="2"/>
  <c r="N16" i="2"/>
  <c r="N17" i="2"/>
  <c r="N137" i="2" s="1"/>
  <c r="N18" i="2"/>
  <c r="N142" i="2" s="1"/>
  <c r="N19" i="2"/>
  <c r="N20" i="2"/>
  <c r="N152" i="2" s="1"/>
  <c r="G7" i="5"/>
  <c r="G8" i="5"/>
  <c r="G9" i="5"/>
  <c r="F32" i="1"/>
  <c r="AQ25" i="5" s="1"/>
  <c r="F36" i="1"/>
  <c r="AQ29" i="5" s="1"/>
  <c r="F52" i="1"/>
  <c r="AQ46" i="5" s="1"/>
  <c r="G64" i="21"/>
  <c r="G65" i="21"/>
  <c r="G60" i="21"/>
  <c r="G61" i="21"/>
  <c r="G62" i="21"/>
  <c r="G63" i="21"/>
  <c r="G66" i="21"/>
  <c r="G68" i="21"/>
  <c r="G69" i="21"/>
  <c r="G65" i="1"/>
  <c r="AR59" i="5" s="1"/>
  <c r="G64" i="1"/>
  <c r="AR58" i="5" s="1"/>
  <c r="I21" i="6"/>
  <c r="D21" i="6"/>
  <c r="B23" i="6"/>
  <c r="I23" i="6" s="1"/>
  <c r="G48" i="21"/>
  <c r="AT55" i="5"/>
  <c r="AT3" i="5"/>
  <c r="D25" i="3"/>
  <c r="E25" i="3"/>
  <c r="F25" i="3"/>
  <c r="H25" i="3"/>
  <c r="G25" i="3"/>
  <c r="J23" i="2"/>
  <c r="H23" i="2"/>
  <c r="H36" i="2" s="1"/>
  <c r="H43" i="2" s="1"/>
  <c r="H50" i="2" s="1"/>
  <c r="H57" i="2" s="1"/>
  <c r="F220" i="2"/>
  <c r="F194" i="2"/>
  <c r="F158" i="2"/>
  <c r="F36" i="2"/>
  <c r="F43" i="2" s="1"/>
  <c r="F50" i="2" s="1"/>
  <c r="F57" i="2" s="1"/>
  <c r="F71" i="2" s="1"/>
  <c r="F88" i="2" s="1"/>
  <c r="F103" i="2" s="1"/>
  <c r="F23" i="2"/>
  <c r="AD5" i="5"/>
  <c r="AD6" i="5"/>
  <c r="AD7" i="5"/>
  <c r="AD8" i="5"/>
  <c r="AD9" i="5"/>
  <c r="AD10" i="5"/>
  <c r="AD11" i="5"/>
  <c r="AD12" i="5"/>
  <c r="AM17" i="5"/>
  <c r="AM18" i="5"/>
  <c r="AM19" i="5"/>
  <c r="AM20" i="5"/>
  <c r="AM21" i="5"/>
  <c r="AM22" i="5"/>
  <c r="AM23" i="5"/>
  <c r="AM24" i="5"/>
  <c r="AM26" i="5"/>
  <c r="AM27" i="5"/>
  <c r="AM28" i="5"/>
  <c r="AM30" i="5"/>
  <c r="AM31" i="5"/>
  <c r="AR2" i="5"/>
  <c r="AS2" i="5"/>
  <c r="AT2" i="5"/>
  <c r="AU2" i="5"/>
  <c r="AV2" i="5"/>
  <c r="AR3" i="5"/>
  <c r="AS3" i="5"/>
  <c r="AU3" i="5"/>
  <c r="AV3" i="5"/>
  <c r="AS4" i="5"/>
  <c r="AT4" i="5"/>
  <c r="AU4" i="5"/>
  <c r="AV4" i="5"/>
  <c r="AS5" i="5"/>
  <c r="AT5" i="5"/>
  <c r="AU5" i="5"/>
  <c r="AV5" i="5"/>
  <c r="AS6" i="5"/>
  <c r="AT6" i="5"/>
  <c r="AU6" i="5"/>
  <c r="AV6" i="5"/>
  <c r="AS7" i="5"/>
  <c r="AT7" i="5"/>
  <c r="AU7" i="5"/>
  <c r="AV7" i="5"/>
  <c r="AS8" i="5"/>
  <c r="AT8" i="5"/>
  <c r="AU8" i="5"/>
  <c r="AV8" i="5"/>
  <c r="AS9" i="5"/>
  <c r="AT9" i="5"/>
  <c r="AU9" i="5"/>
  <c r="AV9" i="5"/>
  <c r="AS10" i="5"/>
  <c r="AT10" i="5"/>
  <c r="AU10" i="5"/>
  <c r="AV10" i="5"/>
  <c r="AM11" i="5"/>
  <c r="AN11" i="5"/>
  <c r="AO11" i="5"/>
  <c r="AP11" i="5"/>
  <c r="AQ11" i="5"/>
  <c r="AR11" i="5"/>
  <c r="AS11" i="5"/>
  <c r="AT11" i="5"/>
  <c r="AU11" i="5"/>
  <c r="AV11" i="5"/>
  <c r="AS12" i="5"/>
  <c r="AT12" i="5"/>
  <c r="AU12" i="5"/>
  <c r="AV12" i="5"/>
  <c r="AM13" i="5"/>
  <c r="AN13" i="5"/>
  <c r="AO13" i="5"/>
  <c r="AP13" i="5"/>
  <c r="AQ13" i="5"/>
  <c r="AR13" i="5"/>
  <c r="AS13" i="5"/>
  <c r="AT13" i="5"/>
  <c r="AU13" i="5"/>
  <c r="AV13" i="5"/>
  <c r="AS14" i="5"/>
  <c r="AT14" i="5"/>
  <c r="AU14" i="5"/>
  <c r="AV14" i="5"/>
  <c r="AM15" i="5"/>
  <c r="AN15" i="5"/>
  <c r="AO15" i="5"/>
  <c r="AP15" i="5"/>
  <c r="AQ15" i="5"/>
  <c r="AR15" i="5"/>
  <c r="AS15" i="5"/>
  <c r="AT15" i="5"/>
  <c r="AU15" i="5"/>
  <c r="AV15" i="5"/>
  <c r="AM16" i="5"/>
  <c r="AN16" i="5"/>
  <c r="AO16" i="5"/>
  <c r="AP16" i="5"/>
  <c r="AQ16" i="5"/>
  <c r="G23" i="1"/>
  <c r="AR16" i="5" s="1"/>
  <c r="AS16" i="5"/>
  <c r="AU16" i="5"/>
  <c r="AV16" i="5"/>
  <c r="AN17" i="5"/>
  <c r="AO17" i="5"/>
  <c r="AP17" i="5"/>
  <c r="AQ17" i="5"/>
  <c r="G24" i="1"/>
  <c r="AR17" i="5" s="1"/>
  <c r="AS17" i="5"/>
  <c r="AT17" i="5"/>
  <c r="AU17" i="5"/>
  <c r="AV17" i="5"/>
  <c r="AN18" i="5"/>
  <c r="AO18" i="5"/>
  <c r="AP18" i="5"/>
  <c r="AQ18" i="5"/>
  <c r="G25" i="1"/>
  <c r="AR18" i="5" s="1"/>
  <c r="AS18" i="5"/>
  <c r="AT18" i="5"/>
  <c r="AU18" i="5"/>
  <c r="AV18" i="5"/>
  <c r="AN19" i="5"/>
  <c r="AO19" i="5"/>
  <c r="AP19" i="5"/>
  <c r="AQ19" i="5"/>
  <c r="G26" i="1"/>
  <c r="AR19" i="5" s="1"/>
  <c r="AS19" i="5"/>
  <c r="AT19" i="5"/>
  <c r="AU19" i="5"/>
  <c r="AV19" i="5"/>
  <c r="AN20" i="5"/>
  <c r="AO20" i="5"/>
  <c r="AP20" i="5"/>
  <c r="AQ20" i="5"/>
  <c r="G27" i="1"/>
  <c r="AR20" i="5" s="1"/>
  <c r="AS20" i="5"/>
  <c r="AU20" i="5"/>
  <c r="AV20" i="5"/>
  <c r="AN21" i="5"/>
  <c r="AO21" i="5"/>
  <c r="AP21" i="5"/>
  <c r="AQ21" i="5"/>
  <c r="G28" i="1"/>
  <c r="AR21" i="5" s="1"/>
  <c r="AS21" i="5"/>
  <c r="AT21" i="5"/>
  <c r="AU21" i="5"/>
  <c r="AV21" i="5"/>
  <c r="AN22" i="5"/>
  <c r="AO22" i="5"/>
  <c r="AP22" i="5"/>
  <c r="AQ22" i="5"/>
  <c r="G29" i="1"/>
  <c r="AR22" i="5" s="1"/>
  <c r="AS22" i="5"/>
  <c r="AT22" i="5"/>
  <c r="AU22" i="5"/>
  <c r="AV22" i="5"/>
  <c r="AN23" i="5"/>
  <c r="AO23" i="5"/>
  <c r="AP23" i="5"/>
  <c r="AQ23" i="5"/>
  <c r="G30" i="1"/>
  <c r="AR23" i="5" s="1"/>
  <c r="AS23" i="5"/>
  <c r="AT23" i="5"/>
  <c r="AU23" i="5"/>
  <c r="AV23" i="5"/>
  <c r="AN24" i="5"/>
  <c r="AO24" i="5"/>
  <c r="AP24" i="5"/>
  <c r="AQ24" i="5"/>
  <c r="G31" i="1"/>
  <c r="AR24" i="5" s="1"/>
  <c r="AS24" i="5"/>
  <c r="AT24" i="5"/>
  <c r="AU24" i="5"/>
  <c r="AV24" i="5"/>
  <c r="AS25" i="5"/>
  <c r="AT25" i="5"/>
  <c r="AU25" i="5"/>
  <c r="AV25" i="5"/>
  <c r="AN26" i="5"/>
  <c r="AO26" i="5"/>
  <c r="AP26" i="5"/>
  <c r="AQ26" i="5"/>
  <c r="AR26" i="5"/>
  <c r="AS26" i="5"/>
  <c r="AT26" i="5"/>
  <c r="AU26" i="5"/>
  <c r="AV26" i="5"/>
  <c r="AN27" i="5"/>
  <c r="AO27" i="5"/>
  <c r="AP27" i="5"/>
  <c r="AQ27" i="5"/>
  <c r="G34" i="1"/>
  <c r="AR27" i="5" s="1"/>
  <c r="AS27" i="5"/>
  <c r="AT27" i="5"/>
  <c r="AU27" i="5"/>
  <c r="AV27" i="5"/>
  <c r="AN28" i="5"/>
  <c r="AO28" i="5"/>
  <c r="AP28" i="5"/>
  <c r="AQ28" i="5"/>
  <c r="G35" i="1"/>
  <c r="AR28" i="5" s="1"/>
  <c r="AS28" i="5"/>
  <c r="AT28" i="5"/>
  <c r="AU28" i="5"/>
  <c r="AV28" i="5"/>
  <c r="AS29" i="5"/>
  <c r="AT29" i="5"/>
  <c r="AU29" i="5"/>
  <c r="AV29" i="5"/>
  <c r="AN30" i="5"/>
  <c r="AO30" i="5"/>
  <c r="AP30" i="5"/>
  <c r="AQ30" i="5"/>
  <c r="AR30" i="5"/>
  <c r="AS30" i="5"/>
  <c r="AT30" i="5"/>
  <c r="AU30" i="5"/>
  <c r="AV30" i="5"/>
  <c r="AN31" i="5"/>
  <c r="AO31" i="5"/>
  <c r="AP31" i="5"/>
  <c r="AQ31" i="5"/>
  <c r="G38" i="1"/>
  <c r="AR31" i="5" s="1"/>
  <c r="AS31" i="5"/>
  <c r="AT31" i="5"/>
  <c r="AU31" i="5"/>
  <c r="AV31" i="5"/>
  <c r="AM32" i="5"/>
  <c r="AN32" i="5"/>
  <c r="AO32" i="5"/>
  <c r="AP32" i="5"/>
  <c r="AQ32" i="5"/>
  <c r="G39" i="1"/>
  <c r="AR32" i="5" s="1"/>
  <c r="AS32" i="5"/>
  <c r="AT32" i="5"/>
  <c r="AU32" i="5"/>
  <c r="AV32" i="5"/>
  <c r="AM33" i="5"/>
  <c r="AN33" i="5"/>
  <c r="AO33" i="5"/>
  <c r="AP33" i="5"/>
  <c r="AQ33" i="5"/>
  <c r="G40" i="1"/>
  <c r="AR33" i="5" s="1"/>
  <c r="AS33" i="5"/>
  <c r="AT33" i="5"/>
  <c r="AU33" i="5"/>
  <c r="AV33" i="5"/>
  <c r="AM34" i="5"/>
  <c r="AN34" i="5"/>
  <c r="AO34" i="5"/>
  <c r="AP34" i="5"/>
  <c r="AQ34" i="5"/>
  <c r="G41" i="1"/>
  <c r="AR34" i="5" s="1"/>
  <c r="AS34" i="5"/>
  <c r="AT34" i="5"/>
  <c r="AU34" i="5"/>
  <c r="AV34" i="5"/>
  <c r="AM35" i="5"/>
  <c r="AN35" i="5"/>
  <c r="AO35" i="5"/>
  <c r="AP35" i="5"/>
  <c r="AQ35" i="5"/>
  <c r="G42" i="1"/>
  <c r="AR35" i="5" s="1"/>
  <c r="AS35" i="5"/>
  <c r="AT35" i="5"/>
  <c r="AU35" i="5"/>
  <c r="AV35" i="5"/>
  <c r="AM36" i="5"/>
  <c r="AN36" i="5"/>
  <c r="AO36" i="5"/>
  <c r="AP36" i="5"/>
  <c r="AQ36" i="5"/>
  <c r="G43" i="1"/>
  <c r="AR36" i="5" s="1"/>
  <c r="AS36" i="5"/>
  <c r="AT36" i="5"/>
  <c r="AU36" i="5"/>
  <c r="AV36" i="5"/>
  <c r="AM37" i="5"/>
  <c r="AN37" i="5"/>
  <c r="AO37" i="5"/>
  <c r="AP37" i="5"/>
  <c r="AQ37" i="5"/>
  <c r="G44" i="1"/>
  <c r="AR37" i="5" s="1"/>
  <c r="AS37" i="5"/>
  <c r="AT37" i="5"/>
  <c r="AU37" i="5"/>
  <c r="AV37" i="5"/>
  <c r="AM38" i="5"/>
  <c r="AN38" i="5"/>
  <c r="AO38" i="5"/>
  <c r="AP38" i="5"/>
  <c r="AQ38" i="5"/>
  <c r="G45" i="1"/>
  <c r="AR38" i="5" s="1"/>
  <c r="AS38" i="5"/>
  <c r="AT38" i="5"/>
  <c r="AU38" i="5"/>
  <c r="AV38" i="5"/>
  <c r="AM39" i="5"/>
  <c r="AN39" i="5"/>
  <c r="AO39" i="5"/>
  <c r="AP39" i="5"/>
  <c r="AQ39" i="5"/>
  <c r="AR39" i="5"/>
  <c r="AS39" i="5"/>
  <c r="AT39" i="5"/>
  <c r="AU39" i="5"/>
  <c r="AV39" i="5"/>
  <c r="AM40" i="5"/>
  <c r="AN40" i="5"/>
  <c r="AO40" i="5"/>
  <c r="AP40" i="5"/>
  <c r="AQ40" i="5"/>
  <c r="G46" i="1"/>
  <c r="AR40" i="5" s="1"/>
  <c r="AS40" i="5"/>
  <c r="AT40" i="5"/>
  <c r="AU40" i="5"/>
  <c r="AV40" i="5"/>
  <c r="AM41" i="5"/>
  <c r="AN41" i="5"/>
  <c r="AO41" i="5"/>
  <c r="AP41" i="5"/>
  <c r="AQ41" i="5"/>
  <c r="G47" i="1"/>
  <c r="AR41" i="5" s="1"/>
  <c r="AS41" i="5"/>
  <c r="AT41" i="5"/>
  <c r="AU41" i="5"/>
  <c r="AV41" i="5"/>
  <c r="AM42" i="5"/>
  <c r="AN42" i="5"/>
  <c r="AO42" i="5"/>
  <c r="AP42" i="5"/>
  <c r="AQ42" i="5"/>
  <c r="G48" i="1"/>
  <c r="AR42" i="5" s="1"/>
  <c r="AS42" i="5"/>
  <c r="AT42" i="5"/>
  <c r="AU42" i="5"/>
  <c r="AV42" i="5"/>
  <c r="G49" i="1"/>
  <c r="AR43" i="5" s="1"/>
  <c r="G50" i="1"/>
  <c r="AR44" i="5" s="1"/>
  <c r="G51" i="1"/>
  <c r="AR45" i="5" s="1"/>
  <c r="G60" i="1"/>
  <c r="G61" i="1"/>
  <c r="AR55" i="5" s="1"/>
  <c r="G66" i="1"/>
  <c r="AR60" i="5" s="1"/>
  <c r="G68" i="1"/>
  <c r="AR61" i="5" s="1"/>
  <c r="G69" i="1"/>
  <c r="AR62" i="5" s="1"/>
  <c r="A160" i="2"/>
  <c r="A306" i="2"/>
  <c r="A301" i="2"/>
  <c r="A296" i="2"/>
  <c r="A291" i="2"/>
  <c r="A286" i="2"/>
  <c r="A281" i="2"/>
  <c r="A276" i="2"/>
  <c r="E306" i="2"/>
  <c r="E301" i="2"/>
  <c r="E296" i="2"/>
  <c r="E291" i="2"/>
  <c r="E286" i="2"/>
  <c r="E281" i="2"/>
  <c r="E276" i="2"/>
  <c r="C306" i="2"/>
  <c r="C301" i="2"/>
  <c r="C296" i="2"/>
  <c r="C291" i="2"/>
  <c r="C286" i="2"/>
  <c r="C281" i="2"/>
  <c r="B306" i="2"/>
  <c r="B301" i="2"/>
  <c r="B296" i="2"/>
  <c r="B291" i="2"/>
  <c r="B286" i="2"/>
  <c r="B281" i="2"/>
  <c r="B276" i="2"/>
  <c r="C276" i="2"/>
  <c r="I20" i="6"/>
  <c r="N11" i="22"/>
  <c r="N103" i="22" s="1"/>
  <c r="N12" i="22"/>
  <c r="N108" i="22" s="1"/>
  <c r="N13" i="22"/>
  <c r="N113" i="22" s="1"/>
  <c r="N14" i="22"/>
  <c r="N118" i="22" s="1"/>
  <c r="F14" i="22"/>
  <c r="F118" i="22" s="1"/>
  <c r="H14" i="22"/>
  <c r="H118" i="22" s="1"/>
  <c r="J14" i="22"/>
  <c r="L14" i="22"/>
  <c r="N15" i="22"/>
  <c r="N123" i="22" s="1"/>
  <c r="N16" i="22"/>
  <c r="N128" i="22" s="1"/>
  <c r="N17" i="22"/>
  <c r="N133" i="22" s="1"/>
  <c r="N18" i="22"/>
  <c r="N138" i="22" s="1"/>
  <c r="N19" i="22"/>
  <c r="N143" i="22" s="1"/>
  <c r="N20" i="22"/>
  <c r="N148" i="22" s="1"/>
  <c r="L11" i="22"/>
  <c r="L12" i="22"/>
  <c r="L108" i="22" s="1"/>
  <c r="L13" i="22"/>
  <c r="L113" i="22" s="1"/>
  <c r="L15" i="22"/>
  <c r="L123" i="22" s="1"/>
  <c r="L16" i="22"/>
  <c r="L128" i="22" s="1"/>
  <c r="L17" i="22"/>
  <c r="L133" i="22" s="1"/>
  <c r="L18" i="22"/>
  <c r="L138" i="22" s="1"/>
  <c r="L19" i="22"/>
  <c r="L143" i="22" s="1"/>
  <c r="L20" i="22"/>
  <c r="L148" i="22" s="1"/>
  <c r="F20" i="22"/>
  <c r="F148" i="22" s="1"/>
  <c r="H20" i="22"/>
  <c r="J20" i="22"/>
  <c r="J148" i="22" s="1"/>
  <c r="J11" i="22"/>
  <c r="J12" i="22"/>
  <c r="J13" i="22"/>
  <c r="J113" i="22" s="1"/>
  <c r="J15" i="22"/>
  <c r="J123" i="22" s="1"/>
  <c r="F15" i="22"/>
  <c r="F123" i="22" s="1"/>
  <c r="H15" i="22"/>
  <c r="H123" i="22" s="1"/>
  <c r="J16" i="22"/>
  <c r="J128" i="22" s="1"/>
  <c r="J17" i="22"/>
  <c r="J133" i="22" s="1"/>
  <c r="J18" i="22"/>
  <c r="J138" i="22" s="1"/>
  <c r="J19" i="22"/>
  <c r="J143" i="22" s="1"/>
  <c r="H11" i="22"/>
  <c r="H12" i="22"/>
  <c r="H108" i="22" s="1"/>
  <c r="H13" i="22"/>
  <c r="H113" i="22" s="1"/>
  <c r="H16" i="22"/>
  <c r="H128" i="22" s="1"/>
  <c r="H17" i="22"/>
  <c r="H133" i="22" s="1"/>
  <c r="H18" i="22"/>
  <c r="H19" i="22"/>
  <c r="H143" i="22" s="1"/>
  <c r="H7" i="5"/>
  <c r="I7" i="5"/>
  <c r="H8" i="5"/>
  <c r="I8" i="5"/>
  <c r="H9" i="5"/>
  <c r="I9" i="5"/>
  <c r="F11" i="22"/>
  <c r="F103" i="22" s="1"/>
  <c r="F12" i="22"/>
  <c r="F108" i="22" s="1"/>
  <c r="F13" i="22"/>
  <c r="F113" i="22" s="1"/>
  <c r="F16" i="22"/>
  <c r="F128" i="22" s="1"/>
  <c r="F17" i="22"/>
  <c r="F133" i="22" s="1"/>
  <c r="F18" i="22"/>
  <c r="F138" i="22" s="1"/>
  <c r="F19" i="22"/>
  <c r="F58" i="22"/>
  <c r="F265" i="22" s="1"/>
  <c r="F59" i="22"/>
  <c r="F270" i="22" s="1"/>
  <c r="F60" i="22"/>
  <c r="F61" i="22"/>
  <c r="F280" i="22" s="1"/>
  <c r="F62" i="22"/>
  <c r="F285" i="22" s="1"/>
  <c r="B57" i="21"/>
  <c r="C70" i="21"/>
  <c r="C57" i="21"/>
  <c r="D70" i="21"/>
  <c r="D57" i="21"/>
  <c r="E70" i="21"/>
  <c r="E57" i="21"/>
  <c r="F70" i="21"/>
  <c r="F57" i="21"/>
  <c r="E282" i="22"/>
  <c r="C282" i="22"/>
  <c r="B282" i="22"/>
  <c r="A282" i="22"/>
  <c r="E277" i="22"/>
  <c r="C277" i="22"/>
  <c r="B277" i="22"/>
  <c r="A277" i="22"/>
  <c r="E272" i="22"/>
  <c r="C272" i="22"/>
  <c r="B272" i="22"/>
  <c r="A272" i="22"/>
  <c r="E267" i="22"/>
  <c r="C267" i="22"/>
  <c r="B267" i="22"/>
  <c r="A267" i="22"/>
  <c r="E262" i="22"/>
  <c r="C262" i="22"/>
  <c r="B262" i="22"/>
  <c r="A262" i="22"/>
  <c r="E251" i="22"/>
  <c r="C251" i="22"/>
  <c r="B251" i="22"/>
  <c r="A251" i="22"/>
  <c r="E246" i="22"/>
  <c r="C246" i="22"/>
  <c r="B246" i="22"/>
  <c r="A246" i="22"/>
  <c r="E241" i="22"/>
  <c r="C241" i="22"/>
  <c r="B241" i="22"/>
  <c r="A241" i="22"/>
  <c r="E236" i="22"/>
  <c r="C236" i="22"/>
  <c r="B236" i="22"/>
  <c r="A236" i="22"/>
  <c r="B227" i="22"/>
  <c r="A227" i="22"/>
  <c r="B224" i="22"/>
  <c r="A224" i="22"/>
  <c r="B221" i="22"/>
  <c r="A221" i="22"/>
  <c r="B218" i="22"/>
  <c r="A218" i="22"/>
  <c r="E207" i="22"/>
  <c r="C207" i="22"/>
  <c r="B207" i="22"/>
  <c r="A207" i="22"/>
  <c r="E202" i="22"/>
  <c r="C202" i="22"/>
  <c r="B202" i="22"/>
  <c r="A202" i="22"/>
  <c r="E197" i="22"/>
  <c r="C197" i="22"/>
  <c r="B197" i="22"/>
  <c r="A197" i="22"/>
  <c r="E192" i="22"/>
  <c r="C192" i="22"/>
  <c r="B192" i="22"/>
  <c r="A192" i="22"/>
  <c r="E183" i="22"/>
  <c r="C183" i="22"/>
  <c r="B183" i="22"/>
  <c r="A183" i="22"/>
  <c r="E180" i="22"/>
  <c r="C180" i="22"/>
  <c r="B180" i="22"/>
  <c r="A180" i="22"/>
  <c r="E177" i="22"/>
  <c r="C177" i="22"/>
  <c r="B177" i="22"/>
  <c r="A177" i="22"/>
  <c r="E174" i="22"/>
  <c r="C174" i="22"/>
  <c r="B174" i="22"/>
  <c r="A174" i="22"/>
  <c r="E171" i="22"/>
  <c r="C171" i="22"/>
  <c r="B171" i="22"/>
  <c r="A171" i="22"/>
  <c r="E168" i="22"/>
  <c r="C168" i="22"/>
  <c r="B168" i="22"/>
  <c r="A168" i="22"/>
  <c r="E165" i="22"/>
  <c r="C165" i="22"/>
  <c r="B165" i="22"/>
  <c r="A165" i="22"/>
  <c r="E162" i="22"/>
  <c r="C162" i="22"/>
  <c r="B162" i="22"/>
  <c r="A162" i="22"/>
  <c r="E159" i="22"/>
  <c r="C159" i="22"/>
  <c r="B159" i="22"/>
  <c r="A159" i="22"/>
  <c r="E156" i="22"/>
  <c r="C156" i="22"/>
  <c r="B156" i="22"/>
  <c r="A156" i="22"/>
  <c r="E145" i="22"/>
  <c r="C145" i="22"/>
  <c r="B145" i="22"/>
  <c r="A145" i="22"/>
  <c r="E140" i="22"/>
  <c r="C140" i="22"/>
  <c r="B140" i="22"/>
  <c r="A140" i="22"/>
  <c r="E135" i="22"/>
  <c r="C135" i="22"/>
  <c r="B135" i="22"/>
  <c r="A135" i="22"/>
  <c r="E130" i="22"/>
  <c r="C130" i="22"/>
  <c r="B130" i="22"/>
  <c r="A130" i="22"/>
  <c r="E125" i="22"/>
  <c r="C125" i="22"/>
  <c r="B125" i="22"/>
  <c r="A125" i="22"/>
  <c r="E120" i="22"/>
  <c r="C120" i="22"/>
  <c r="B120" i="22"/>
  <c r="A120" i="22"/>
  <c r="E115" i="22"/>
  <c r="C115" i="22"/>
  <c r="B115" i="22"/>
  <c r="A115" i="22"/>
  <c r="E110" i="22"/>
  <c r="C110" i="22"/>
  <c r="B110" i="22"/>
  <c r="A110" i="22"/>
  <c r="E105" i="22"/>
  <c r="C105" i="22"/>
  <c r="B105" i="22"/>
  <c r="A105" i="22"/>
  <c r="E100" i="22"/>
  <c r="C100" i="22"/>
  <c r="B100" i="22"/>
  <c r="A100" i="22"/>
  <c r="D96" i="22"/>
  <c r="B96" i="22"/>
  <c r="P90" i="22"/>
  <c r="I7" i="22"/>
  <c r="A7" i="22"/>
  <c r="K6" i="22"/>
  <c r="I6" i="22"/>
  <c r="A6" i="22"/>
  <c r="I5" i="22"/>
  <c r="A5" i="22"/>
  <c r="B32" i="21"/>
  <c r="C32" i="21"/>
  <c r="D32" i="21"/>
  <c r="E32" i="21"/>
  <c r="F32" i="21"/>
  <c r="B36" i="21"/>
  <c r="B52" i="21"/>
  <c r="C36" i="21"/>
  <c r="D36" i="21"/>
  <c r="E36" i="21"/>
  <c r="F36" i="21"/>
  <c r="C52" i="21"/>
  <c r="D52" i="21"/>
  <c r="E52" i="21"/>
  <c r="F52" i="21"/>
  <c r="G55" i="21"/>
  <c r="G56" i="21"/>
  <c r="G38" i="21"/>
  <c r="G39" i="21"/>
  <c r="G40" i="21"/>
  <c r="G41" i="21"/>
  <c r="G42" i="21"/>
  <c r="G43" i="21"/>
  <c r="G44" i="21"/>
  <c r="G45" i="21"/>
  <c r="G46" i="21"/>
  <c r="G47" i="21"/>
  <c r="G49" i="21"/>
  <c r="G50" i="21"/>
  <c r="G51" i="21"/>
  <c r="G35" i="21"/>
  <c r="G34" i="21"/>
  <c r="G31" i="21"/>
  <c r="G30" i="21"/>
  <c r="G29" i="21"/>
  <c r="G28" i="21"/>
  <c r="G27" i="21"/>
  <c r="G26" i="21"/>
  <c r="G25" i="21"/>
  <c r="G24" i="21"/>
  <c r="G23" i="21"/>
  <c r="F7" i="21"/>
  <c r="A7" i="21"/>
  <c r="H6" i="21"/>
  <c r="F6" i="21"/>
  <c r="A6" i="21"/>
  <c r="F5" i="21"/>
  <c r="A5" i="21"/>
  <c r="A104" i="2"/>
  <c r="B100" i="2"/>
  <c r="E250" i="2"/>
  <c r="E245" i="2"/>
  <c r="C250" i="2"/>
  <c r="C245" i="2"/>
  <c r="B250" i="2"/>
  <c r="B245" i="2"/>
  <c r="A245" i="2"/>
  <c r="A250" i="2"/>
  <c r="E184" i="2"/>
  <c r="E181" i="2"/>
  <c r="E178" i="2"/>
  <c r="E175" i="2"/>
  <c r="E172" i="2"/>
  <c r="C172" i="2"/>
  <c r="C175" i="2"/>
  <c r="C178" i="2"/>
  <c r="C181" i="2"/>
  <c r="C184" i="2"/>
  <c r="B184" i="2"/>
  <c r="B181" i="2"/>
  <c r="B178" i="2"/>
  <c r="B175" i="2"/>
  <c r="B172" i="2"/>
  <c r="A187" i="2"/>
  <c r="A184" i="2"/>
  <c r="A181" i="2"/>
  <c r="A178" i="2"/>
  <c r="A175" i="2"/>
  <c r="A172" i="2"/>
  <c r="E134" i="2"/>
  <c r="E139" i="2"/>
  <c r="E144" i="2"/>
  <c r="A134" i="2"/>
  <c r="A139" i="2"/>
  <c r="A144" i="2"/>
  <c r="B149" i="2"/>
  <c r="B144" i="2"/>
  <c r="B139" i="2"/>
  <c r="B134" i="2"/>
  <c r="B129" i="2"/>
  <c r="B124" i="2"/>
  <c r="C149" i="2"/>
  <c r="C144" i="2"/>
  <c r="C139" i="2"/>
  <c r="C134" i="2"/>
  <c r="C129" i="2"/>
  <c r="C124" i="2"/>
  <c r="E149" i="2"/>
  <c r="E129" i="2"/>
  <c r="E124" i="2"/>
  <c r="A149" i="2"/>
  <c r="A129" i="2"/>
  <c r="A124" i="2"/>
  <c r="J4" i="9"/>
  <c r="H7" i="3"/>
  <c r="F7" i="1"/>
  <c r="I7" i="2"/>
  <c r="E271" i="2"/>
  <c r="E266" i="2"/>
  <c r="B104" i="2"/>
  <c r="C104" i="2"/>
  <c r="A4" i="9"/>
  <c r="K3" i="9"/>
  <c r="I3" i="9"/>
  <c r="A3" i="9"/>
  <c r="K2" i="9"/>
  <c r="I2" i="9"/>
  <c r="A2" i="9"/>
  <c r="A7" i="3"/>
  <c r="I6" i="3"/>
  <c r="G6" i="3"/>
  <c r="A6" i="3"/>
  <c r="G5" i="3"/>
  <c r="A5" i="3"/>
  <c r="A7" i="1"/>
  <c r="H6" i="1"/>
  <c r="F6" i="1"/>
  <c r="F5" i="1"/>
  <c r="A6" i="1"/>
  <c r="A5" i="1"/>
  <c r="C240" i="2"/>
  <c r="C255" i="2"/>
  <c r="C266" i="2"/>
  <c r="J27" i="9"/>
  <c r="J23" i="9"/>
  <c r="J24" i="9"/>
  <c r="J25" i="9"/>
  <c r="J26" i="9"/>
  <c r="J28" i="9"/>
  <c r="J18" i="9"/>
  <c r="E104" i="2"/>
  <c r="E114" i="2"/>
  <c r="E119" i="2"/>
  <c r="E109" i="2"/>
  <c r="A271" i="2"/>
  <c r="A266" i="2"/>
  <c r="A255" i="2"/>
  <c r="A240" i="2"/>
  <c r="A225" i="2"/>
  <c r="A228" i="2"/>
  <c r="A231" i="2"/>
  <c r="A222" i="2"/>
  <c r="A211" i="2"/>
  <c r="A201" i="2"/>
  <c r="A206" i="2"/>
  <c r="A196" i="2"/>
  <c r="A169" i="2"/>
  <c r="A166" i="2"/>
  <c r="A163" i="2"/>
  <c r="A114" i="2"/>
  <c r="A119" i="2"/>
  <c r="A109" i="2"/>
  <c r="E160" i="2"/>
  <c r="E163" i="2"/>
  <c r="E166" i="2"/>
  <c r="E169" i="2"/>
  <c r="E187" i="2"/>
  <c r="E196" i="2"/>
  <c r="E201" i="2"/>
  <c r="E206" i="2"/>
  <c r="E211" i="2"/>
  <c r="E240" i="2"/>
  <c r="E255" i="2"/>
  <c r="C109" i="2"/>
  <c r="C114" i="2"/>
  <c r="C119" i="2"/>
  <c r="C160" i="2"/>
  <c r="C163" i="2"/>
  <c r="C166" i="2"/>
  <c r="C169" i="2"/>
  <c r="C187" i="2"/>
  <c r="C196" i="2"/>
  <c r="C201" i="2"/>
  <c r="C206" i="2"/>
  <c r="C211" i="2"/>
  <c r="C271" i="2"/>
  <c r="B109" i="2"/>
  <c r="B114" i="2"/>
  <c r="B119" i="2"/>
  <c r="B160" i="2"/>
  <c r="B163" i="2"/>
  <c r="B166" i="2"/>
  <c r="B169" i="2"/>
  <c r="B187" i="2"/>
  <c r="B196" i="2"/>
  <c r="B201" i="2"/>
  <c r="B206" i="2"/>
  <c r="B211" i="2"/>
  <c r="B222" i="2"/>
  <c r="B225" i="2"/>
  <c r="B228" i="2"/>
  <c r="B231" i="2"/>
  <c r="B240" i="2"/>
  <c r="B255" i="2"/>
  <c r="B266" i="2"/>
  <c r="B271" i="2"/>
  <c r="K6" i="2"/>
  <c r="I6" i="2"/>
  <c r="I5" i="2"/>
  <c r="A7" i="2"/>
  <c r="A6" i="2"/>
  <c r="A5" i="2"/>
  <c r="D22" i="3"/>
  <c r="I13" i="3"/>
  <c r="I15" i="3"/>
  <c r="I17" i="3"/>
  <c r="I19" i="3"/>
  <c r="I21" i="3"/>
  <c r="I12" i="3"/>
  <c r="I14" i="3"/>
  <c r="I16" i="3"/>
  <c r="I18" i="3"/>
  <c r="I20" i="3"/>
  <c r="E24" i="3"/>
  <c r="F24" i="3"/>
  <c r="G24" i="3"/>
  <c r="H24" i="3"/>
  <c r="D24" i="3"/>
  <c r="I29" i="9"/>
  <c r="H29" i="9"/>
  <c r="G29" i="9"/>
  <c r="F29" i="9"/>
  <c r="E29" i="9"/>
  <c r="E20" i="9"/>
  <c r="F20" i="9"/>
  <c r="G20" i="9"/>
  <c r="H20" i="9"/>
  <c r="I20" i="9"/>
  <c r="J15" i="9"/>
  <c r="J16" i="9"/>
  <c r="J17" i="9"/>
  <c r="J19" i="9"/>
  <c r="J14" i="9"/>
  <c r="H22" i="3"/>
  <c r="G22" i="3"/>
  <c r="F22" i="3"/>
  <c r="E22" i="3"/>
  <c r="B47" i="3"/>
  <c r="B46" i="3"/>
  <c r="B45" i="3"/>
  <c r="B37" i="3"/>
  <c r="B36" i="3"/>
  <c r="B35" i="3"/>
  <c r="B44" i="3"/>
  <c r="B43" i="3"/>
  <c r="B34" i="3"/>
  <c r="B33" i="3"/>
  <c r="F31" i="22"/>
  <c r="F116" i="22"/>
  <c r="F283" i="22"/>
  <c r="F131" i="22"/>
  <c r="F27" i="22"/>
  <c r="F166" i="22" s="1"/>
  <c r="F121" i="22"/>
  <c r="F198" i="22"/>
  <c r="F47" i="22"/>
  <c r="E227" i="22" s="1"/>
  <c r="F101" i="22"/>
  <c r="F111" i="22"/>
  <c r="F26" i="2" l="1"/>
  <c r="F167" i="2" s="1"/>
  <c r="H94" i="2"/>
  <c r="H90" i="22"/>
  <c r="G94" i="2"/>
  <c r="G90" i="22"/>
  <c r="G91" i="2"/>
  <c r="G87" i="22"/>
  <c r="H89" i="22"/>
  <c r="H93" i="2"/>
  <c r="G89" i="22"/>
  <c r="G93" i="2"/>
  <c r="J95" i="2"/>
  <c r="J91" i="22"/>
  <c r="I95" i="2"/>
  <c r="I91" i="22"/>
  <c r="F91" i="22"/>
  <c r="F95" i="2"/>
  <c r="J90" i="22"/>
  <c r="J94" i="2"/>
  <c r="I94" i="2"/>
  <c r="I90" i="22"/>
  <c r="F94" i="2"/>
  <c r="F90" i="22"/>
  <c r="J89" i="22"/>
  <c r="J93" i="2"/>
  <c r="I89" i="22"/>
  <c r="I93" i="2"/>
  <c r="H91" i="22"/>
  <c r="H95" i="2"/>
  <c r="G91" i="22"/>
  <c r="G95" i="2"/>
  <c r="F93" i="2"/>
  <c r="F89" i="22"/>
  <c r="A59" i="21"/>
  <c r="A74" i="21"/>
  <c r="A72" i="21"/>
  <c r="G57" i="21"/>
  <c r="E37" i="3"/>
  <c r="F37" i="3" s="1"/>
  <c r="F47" i="3" s="1"/>
  <c r="J20" i="9"/>
  <c r="E33" i="3"/>
  <c r="F33" i="3" s="1"/>
  <c r="AR54" i="5"/>
  <c r="AT16" i="5"/>
  <c r="E35" i="3"/>
  <c r="E45" i="3" s="1"/>
  <c r="A72" i="1"/>
  <c r="F40" i="22"/>
  <c r="F210" i="22" s="1"/>
  <c r="F54" i="22"/>
  <c r="F254" i="22" s="1"/>
  <c r="F273" i="22"/>
  <c r="F37" i="22"/>
  <c r="F195" i="22" s="1"/>
  <c r="I25" i="3"/>
  <c r="G36" i="1"/>
  <c r="AR29" i="5" s="1"/>
  <c r="A59" i="1"/>
  <c r="F25" i="22"/>
  <c r="F160" i="22" s="1"/>
  <c r="F38" i="22"/>
  <c r="F200" i="22" s="1"/>
  <c r="F46" i="22"/>
  <c r="E224" i="22" s="1"/>
  <c r="F203" i="22"/>
  <c r="F292" i="2"/>
  <c r="F63" i="22"/>
  <c r="B16" i="21" s="1"/>
  <c r="F52" i="22"/>
  <c r="F244" i="22" s="1"/>
  <c r="F51" i="22"/>
  <c r="F239" i="22" s="1"/>
  <c r="F33" i="22"/>
  <c r="F184" i="22" s="1"/>
  <c r="F136" i="22"/>
  <c r="H21" i="22"/>
  <c r="C11" i="21" s="1"/>
  <c r="H103" i="22"/>
  <c r="F251" i="2"/>
  <c r="N21" i="5"/>
  <c r="N21" i="22"/>
  <c r="F11" i="21" s="1"/>
  <c r="O19" i="2"/>
  <c r="O17" i="2"/>
  <c r="O137" i="2"/>
  <c r="O128" i="22"/>
  <c r="O11" i="2"/>
  <c r="J147" i="2"/>
  <c r="J155" i="2" s="1"/>
  <c r="O13" i="22"/>
  <c r="O18" i="22"/>
  <c r="F67" i="2"/>
  <c r="B16" i="1" s="1"/>
  <c r="AM9" i="5" s="1"/>
  <c r="L142" i="2"/>
  <c r="O142" i="2" s="1"/>
  <c r="O18" i="2"/>
  <c r="L21" i="2"/>
  <c r="F122" i="2"/>
  <c r="O122" i="2" s="1"/>
  <c r="N151" i="22"/>
  <c r="G52" i="21"/>
  <c r="F143" i="22"/>
  <c r="O19" i="22"/>
  <c r="F21" i="22"/>
  <c r="O113" i="22"/>
  <c r="O16" i="22"/>
  <c r="L118" i="22"/>
  <c r="O13" i="2"/>
  <c r="F117" i="2"/>
  <c r="O117" i="2" s="1"/>
  <c r="J21" i="22"/>
  <c r="J103" i="22"/>
  <c r="F21" i="2"/>
  <c r="G36" i="21"/>
  <c r="O14" i="2"/>
  <c r="H152" i="2"/>
  <c r="O152" i="2" s="1"/>
  <c r="O20" i="2"/>
  <c r="O12" i="2"/>
  <c r="H112" i="2"/>
  <c r="D44" i="3"/>
  <c r="E34" i="3"/>
  <c r="F34" i="3" s="1"/>
  <c r="F44" i="3" s="1"/>
  <c r="D38" i="3"/>
  <c r="B55" i="1" s="1"/>
  <c r="AM49" i="5" s="1"/>
  <c r="F178" i="22"/>
  <c r="I22" i="3"/>
  <c r="I24" i="3"/>
  <c r="N132" i="2"/>
  <c r="O16" i="2"/>
  <c r="J21" i="2"/>
  <c r="O107" i="2"/>
  <c r="O133" i="22"/>
  <c r="N127" i="2"/>
  <c r="G32" i="21"/>
  <c r="F24" i="2"/>
  <c r="F32" i="2"/>
  <c r="F51" i="2"/>
  <c r="F115" i="2"/>
  <c r="F207" i="2"/>
  <c r="F282" i="2"/>
  <c r="B62" i="1"/>
  <c r="AM56" i="5" s="1"/>
  <c r="F25" i="2"/>
  <c r="F33" i="2"/>
  <c r="F52" i="2"/>
  <c r="F130" i="2"/>
  <c r="F297" i="2"/>
  <c r="B63" i="1"/>
  <c r="F27" i="2"/>
  <c r="F45" i="2"/>
  <c r="F54" i="2"/>
  <c r="F120" i="2"/>
  <c r="F212" i="2"/>
  <c r="F287" i="2"/>
  <c r="F28" i="2"/>
  <c r="F40" i="2"/>
  <c r="F140" i="2"/>
  <c r="F197" i="2"/>
  <c r="R7" i="5"/>
  <c r="F29" i="2"/>
  <c r="F44" i="2"/>
  <c r="F105" i="2"/>
  <c r="F125" i="2"/>
  <c r="F277" i="2"/>
  <c r="F31" i="2"/>
  <c r="F47" i="2"/>
  <c r="F110" i="2"/>
  <c r="F30" i="2"/>
  <c r="F53" i="2"/>
  <c r="F135" i="2"/>
  <c r="F146" i="22"/>
  <c r="F278" i="22"/>
  <c r="F268" i="22"/>
  <c r="F53" i="22"/>
  <c r="F38" i="2"/>
  <c r="F145" i="2"/>
  <c r="F302" i="2"/>
  <c r="F263" i="22"/>
  <c r="F28" i="22"/>
  <c r="F26" i="22"/>
  <c r="F45" i="22"/>
  <c r="F37" i="2"/>
  <c r="F202" i="2"/>
  <c r="F307" i="2"/>
  <c r="F29" i="22"/>
  <c r="F30" i="22"/>
  <c r="F44" i="22"/>
  <c r="F141" i="22"/>
  <c r="F39" i="2"/>
  <c r="F150" i="2"/>
  <c r="F272" i="2"/>
  <c r="F106" i="22"/>
  <c r="F46" i="2"/>
  <c r="F32" i="22"/>
  <c r="F208" i="22"/>
  <c r="F193" i="22"/>
  <c r="F126" i="22"/>
  <c r="F39" i="22"/>
  <c r="F24" i="22"/>
  <c r="O15" i="2"/>
  <c r="F127" i="2"/>
  <c r="F275" i="22"/>
  <c r="F228" i="22"/>
  <c r="J29" i="9"/>
  <c r="O123" i="22"/>
  <c r="J108" i="22"/>
  <c r="O108" i="22" s="1"/>
  <c r="O12" i="22"/>
  <c r="L21" i="22"/>
  <c r="L103" i="22"/>
  <c r="O11" i="22"/>
  <c r="O15" i="22"/>
  <c r="H148" i="22"/>
  <c r="O148" i="22" s="1"/>
  <c r="O20" i="22"/>
  <c r="H138" i="22"/>
  <c r="O138" i="22" s="1"/>
  <c r="AN25" i="5"/>
  <c r="G32" i="1"/>
  <c r="AR25" i="5" s="1"/>
  <c r="H132" i="2"/>
  <c r="O17" i="22"/>
  <c r="N147" i="2"/>
  <c r="N21" i="2"/>
  <c r="L127" i="2"/>
  <c r="J118" i="22"/>
  <c r="O14" i="22"/>
  <c r="D46" i="3"/>
  <c r="E36" i="3"/>
  <c r="F36" i="3" s="1"/>
  <c r="G52" i="1"/>
  <c r="AR46" i="5" s="1"/>
  <c r="G70" i="21"/>
  <c r="L132" i="2"/>
  <c r="F274" i="2"/>
  <c r="H21" i="2"/>
  <c r="AM57" i="5" l="1"/>
  <c r="B70" i="1"/>
  <c r="AM63" i="5" s="1"/>
  <c r="H91" i="2"/>
  <c r="H87" i="22"/>
  <c r="G88" i="22"/>
  <c r="G92" i="2"/>
  <c r="G86" i="22"/>
  <c r="G90" i="2"/>
  <c r="E47" i="3"/>
  <c r="F35" i="3"/>
  <c r="F45" i="3" s="1"/>
  <c r="F256" i="2"/>
  <c r="H241" i="2"/>
  <c r="E43" i="3"/>
  <c r="F225" i="22"/>
  <c r="O147" i="2"/>
  <c r="AT20" i="5"/>
  <c r="G37" i="3"/>
  <c r="G47" i="3" s="1"/>
  <c r="G35" i="3"/>
  <c r="F41" i="22"/>
  <c r="B13" i="21" s="1"/>
  <c r="F246" i="2"/>
  <c r="F242" i="22"/>
  <c r="F241" i="2"/>
  <c r="F247" i="22"/>
  <c r="F252" i="22"/>
  <c r="F237" i="22"/>
  <c r="H155" i="2"/>
  <c r="L155" i="2"/>
  <c r="N155" i="2"/>
  <c r="L151" i="22"/>
  <c r="H251" i="2"/>
  <c r="H246" i="2"/>
  <c r="H256" i="2"/>
  <c r="O118" i="22"/>
  <c r="F155" i="2"/>
  <c r="O112" i="2"/>
  <c r="F46" i="3"/>
  <c r="G36" i="3"/>
  <c r="G46" i="3" s="1"/>
  <c r="F209" i="2"/>
  <c r="F182" i="2"/>
  <c r="C11" i="1"/>
  <c r="F175" i="22"/>
  <c r="F43" i="3"/>
  <c r="G33" i="3"/>
  <c r="H33" i="3" s="1"/>
  <c r="F38" i="3"/>
  <c r="D55" i="1" s="1"/>
  <c r="AO49" i="5" s="1"/>
  <c r="O21" i="22"/>
  <c r="F205" i="22"/>
  <c r="F213" i="22" s="1"/>
  <c r="F204" i="2"/>
  <c r="H26" i="2"/>
  <c r="H44" i="2"/>
  <c r="H53" i="2"/>
  <c r="H62" i="2"/>
  <c r="H110" i="2"/>
  <c r="H150" i="2"/>
  <c r="H202" i="2"/>
  <c r="H267" i="2"/>
  <c r="H307" i="2"/>
  <c r="H27" i="2"/>
  <c r="H45" i="2"/>
  <c r="H54" i="2"/>
  <c r="H63" i="2"/>
  <c r="H125" i="2"/>
  <c r="H282" i="2"/>
  <c r="C62" i="1"/>
  <c r="AN56" i="5" s="1"/>
  <c r="H29" i="2"/>
  <c r="H38" i="2"/>
  <c r="H47" i="2"/>
  <c r="H65" i="2"/>
  <c r="H115" i="2"/>
  <c r="H207" i="2"/>
  <c r="H272" i="2"/>
  <c r="H37" i="2"/>
  <c r="H51" i="2"/>
  <c r="H66" i="2"/>
  <c r="H24" i="2"/>
  <c r="H39" i="2"/>
  <c r="H52" i="2"/>
  <c r="H287" i="2"/>
  <c r="H28" i="2"/>
  <c r="H58" i="2"/>
  <c r="H145" i="2"/>
  <c r="C63" i="1"/>
  <c r="AN57" i="5" s="1"/>
  <c r="H33" i="2"/>
  <c r="H60" i="2"/>
  <c r="H40" i="2"/>
  <c r="H61" i="2"/>
  <c r="H120" i="2"/>
  <c r="H197" i="2"/>
  <c r="H302" i="2"/>
  <c r="H46" i="2"/>
  <c r="H277" i="2"/>
  <c r="G134" i="2"/>
  <c r="H26" i="22"/>
  <c r="H106" i="22"/>
  <c r="G251" i="22"/>
  <c r="G149" i="2"/>
  <c r="G272" i="22"/>
  <c r="H39" i="22"/>
  <c r="G177" i="22"/>
  <c r="H47" i="22"/>
  <c r="H54" i="22"/>
  <c r="H242" i="22"/>
  <c r="H24" i="22"/>
  <c r="H252" i="22"/>
  <c r="G245" i="2"/>
  <c r="G192" i="22"/>
  <c r="H292" i="2"/>
  <c r="H25" i="2"/>
  <c r="H59" i="2"/>
  <c r="H135" i="2"/>
  <c r="G156" i="22"/>
  <c r="H25" i="22"/>
  <c r="H30" i="22"/>
  <c r="H203" i="22"/>
  <c r="G291" i="2"/>
  <c r="G187" i="2"/>
  <c r="G172" i="2"/>
  <c r="H32" i="22"/>
  <c r="H146" i="22"/>
  <c r="H62" i="22"/>
  <c r="G163" i="2"/>
  <c r="G110" i="22"/>
  <c r="G281" i="2"/>
  <c r="H32" i="2"/>
  <c r="H126" i="22"/>
  <c r="G129" i="2"/>
  <c r="G174" i="22"/>
  <c r="G120" i="22"/>
  <c r="H268" i="22"/>
  <c r="H27" i="22"/>
  <c r="G207" i="22"/>
  <c r="G139" i="2"/>
  <c r="G159" i="22"/>
  <c r="G301" i="2"/>
  <c r="H121" i="22"/>
  <c r="H140" i="2"/>
  <c r="H273" i="22"/>
  <c r="H51" i="22"/>
  <c r="G180" i="22"/>
  <c r="G105" i="22"/>
  <c r="G286" i="2"/>
  <c r="G135" i="22"/>
  <c r="G250" i="2"/>
  <c r="G236" i="22"/>
  <c r="H59" i="22"/>
  <c r="G262" i="22"/>
  <c r="G100" i="22"/>
  <c r="H105" i="2"/>
  <c r="R8" i="5"/>
  <c r="H28" i="22"/>
  <c r="G201" i="2"/>
  <c r="G171" i="22"/>
  <c r="G282" i="22"/>
  <c r="H136" i="22"/>
  <c r="G197" i="22"/>
  <c r="G140" i="22"/>
  <c r="H247" i="22"/>
  <c r="G160" i="2"/>
  <c r="H130" i="2"/>
  <c r="G162" i="22"/>
  <c r="G267" i="22"/>
  <c r="H52" i="22"/>
  <c r="G271" i="2"/>
  <c r="H208" i="22"/>
  <c r="G114" i="2"/>
  <c r="G166" i="2"/>
  <c r="H212" i="2"/>
  <c r="H116" i="22"/>
  <c r="G130" i="22"/>
  <c r="G306" i="2"/>
  <c r="G241" i="22"/>
  <c r="G104" i="2"/>
  <c r="G276" i="2"/>
  <c r="H31" i="22"/>
  <c r="G206" i="2"/>
  <c r="G196" i="2"/>
  <c r="H31" i="2"/>
  <c r="H101" i="22"/>
  <c r="H38" i="22"/>
  <c r="H53" i="22"/>
  <c r="H278" i="22"/>
  <c r="H44" i="22"/>
  <c r="H64" i="2"/>
  <c r="G246" i="22"/>
  <c r="G125" i="22"/>
  <c r="H60" i="22"/>
  <c r="G145" i="22"/>
  <c r="G181" i="2"/>
  <c r="H46" i="22"/>
  <c r="G168" i="22"/>
  <c r="G115" i="22"/>
  <c r="H111" i="22"/>
  <c r="G175" i="2"/>
  <c r="H29" i="22"/>
  <c r="G266" i="2"/>
  <c r="H297" i="2"/>
  <c r="H45" i="22"/>
  <c r="H40" i="22"/>
  <c r="H58" i="22"/>
  <c r="G296" i="2"/>
  <c r="G183" i="22"/>
  <c r="H141" i="22"/>
  <c r="G119" i="2"/>
  <c r="H193" i="22"/>
  <c r="G277" i="22"/>
  <c r="G211" i="2"/>
  <c r="H33" i="22"/>
  <c r="G169" i="2"/>
  <c r="H198" i="22"/>
  <c r="H61" i="22"/>
  <c r="G184" i="2"/>
  <c r="G124" i="2"/>
  <c r="H131" i="22"/>
  <c r="H30" i="2"/>
  <c r="G240" i="2"/>
  <c r="G165" i="22"/>
  <c r="G109" i="2"/>
  <c r="H263" i="22"/>
  <c r="G255" i="2"/>
  <c r="G178" i="2"/>
  <c r="H283" i="22"/>
  <c r="G202" i="22"/>
  <c r="H37" i="22"/>
  <c r="G144" i="2"/>
  <c r="H237" i="22"/>
  <c r="F258" i="2"/>
  <c r="F164" i="2"/>
  <c r="D11" i="21"/>
  <c r="E11" i="1"/>
  <c r="E221" i="22"/>
  <c r="F222" i="22"/>
  <c r="F170" i="2"/>
  <c r="D48" i="3"/>
  <c r="B56" i="1" s="1"/>
  <c r="AM50" i="5" s="1"/>
  <c r="O143" i="22"/>
  <c r="F151" i="22"/>
  <c r="F173" i="2"/>
  <c r="F206" i="2"/>
  <c r="F228" i="2"/>
  <c r="F245" i="2"/>
  <c r="F218" i="22"/>
  <c r="F202" i="22"/>
  <c r="F166" i="2"/>
  <c r="F249" i="22"/>
  <c r="F257" i="22" s="1"/>
  <c r="F226" i="2"/>
  <c r="E225" i="2"/>
  <c r="E38" i="3"/>
  <c r="C55" i="1" s="1"/>
  <c r="AN49" i="5" s="1"/>
  <c r="E44" i="3"/>
  <c r="F163" i="22"/>
  <c r="F214" i="2"/>
  <c r="O127" i="2"/>
  <c r="F169" i="22"/>
  <c r="O21" i="2"/>
  <c r="F55" i="22"/>
  <c r="B15" i="21" s="1"/>
  <c r="O132" i="2"/>
  <c r="F181" i="22"/>
  <c r="F55" i="2"/>
  <c r="B15" i="1" s="1"/>
  <c r="F243" i="2"/>
  <c r="F229" i="2"/>
  <c r="E228" i="2"/>
  <c r="F253" i="2"/>
  <c r="E222" i="2"/>
  <c r="F48" i="2"/>
  <c r="B14" i="1" s="1"/>
  <c r="F223" i="2"/>
  <c r="F248" i="2"/>
  <c r="F185" i="2"/>
  <c r="F41" i="2"/>
  <c r="B13" i="1" s="1"/>
  <c r="F199" i="2"/>
  <c r="E231" i="2"/>
  <c r="F232" i="2"/>
  <c r="D11" i="1"/>
  <c r="B11" i="1"/>
  <c r="E46" i="3"/>
  <c r="E11" i="21"/>
  <c r="F219" i="22"/>
  <c r="F48" i="22"/>
  <c r="B14" i="21" s="1"/>
  <c r="E218" i="22"/>
  <c r="H151" i="22"/>
  <c r="F11" i="1"/>
  <c r="F172" i="22"/>
  <c r="F157" i="22"/>
  <c r="F34" i="22"/>
  <c r="B12" i="21" s="1"/>
  <c r="F179" i="2"/>
  <c r="F176" i="2"/>
  <c r="F188" i="2"/>
  <c r="F34" i="2"/>
  <c r="B12" i="1" s="1"/>
  <c r="F161" i="2"/>
  <c r="F312" i="2"/>
  <c r="G34" i="3"/>
  <c r="G44" i="3" s="1"/>
  <c r="J151" i="22"/>
  <c r="O103" i="22"/>
  <c r="F288" i="22"/>
  <c r="B11" i="21"/>
  <c r="H90" i="2" l="1"/>
  <c r="H86" i="22"/>
  <c r="I87" i="22"/>
  <c r="I91" i="2"/>
  <c r="H88" i="22"/>
  <c r="H92" i="2"/>
  <c r="H37" i="3"/>
  <c r="I37" i="3" s="1"/>
  <c r="E48" i="3"/>
  <c r="C56" i="1" s="1"/>
  <c r="AN50" i="5" s="1"/>
  <c r="F48" i="3"/>
  <c r="D56" i="1" s="1"/>
  <c r="AO50" i="5" s="1"/>
  <c r="I33" i="3"/>
  <c r="G45" i="3"/>
  <c r="H35" i="3"/>
  <c r="H34" i="3"/>
  <c r="H44" i="3" s="1"/>
  <c r="I44" i="3" s="1"/>
  <c r="H36" i="3"/>
  <c r="H46" i="3" s="1"/>
  <c r="I46" i="3" s="1"/>
  <c r="AE6" i="5"/>
  <c r="AE10" i="5"/>
  <c r="AE11" i="5"/>
  <c r="F172" i="2"/>
  <c r="F174" i="2" s="1"/>
  <c r="F184" i="2"/>
  <c r="F186" i="2" s="1"/>
  <c r="F181" i="2"/>
  <c r="F183" i="2" s="1"/>
  <c r="O155" i="2"/>
  <c r="F225" i="2"/>
  <c r="F227" i="2" s="1"/>
  <c r="F175" i="2"/>
  <c r="F177" i="2" s="1"/>
  <c r="F211" i="2"/>
  <c r="F213" i="2" s="1"/>
  <c r="F65" i="22"/>
  <c r="F231" i="2"/>
  <c r="F233" i="2" s="1"/>
  <c r="F208" i="2"/>
  <c r="F247" i="2"/>
  <c r="F230" i="2"/>
  <c r="F159" i="22"/>
  <c r="F165" i="22"/>
  <c r="F177" i="22"/>
  <c r="F183" i="22"/>
  <c r="H279" i="2"/>
  <c r="H289" i="2"/>
  <c r="AN4" i="5"/>
  <c r="F251" i="22"/>
  <c r="F236" i="22"/>
  <c r="F241" i="22"/>
  <c r="H253" i="2"/>
  <c r="AO4" i="5"/>
  <c r="H172" i="22"/>
  <c r="H166" i="22"/>
  <c r="H309" i="2"/>
  <c r="H48" i="2"/>
  <c r="G222" i="2"/>
  <c r="H223" i="2"/>
  <c r="F160" i="2"/>
  <c r="F187" i="22"/>
  <c r="F222" i="2"/>
  <c r="F162" i="22"/>
  <c r="F169" i="2"/>
  <c r="H176" i="2"/>
  <c r="F235" i="2"/>
  <c r="AM8" i="5"/>
  <c r="F262" i="22"/>
  <c r="F267" i="22"/>
  <c r="F282" i="22"/>
  <c r="F277" i="22"/>
  <c r="F272" i="22"/>
  <c r="AE7" i="5"/>
  <c r="AE5" i="5"/>
  <c r="AE8" i="5"/>
  <c r="B10" i="1"/>
  <c r="AM3" i="5" s="1"/>
  <c r="L21" i="6"/>
  <c r="AE12" i="5"/>
  <c r="AE9" i="5"/>
  <c r="K22" i="6"/>
  <c r="B10" i="21"/>
  <c r="AP4" i="5"/>
  <c r="F163" i="2"/>
  <c r="G221" i="22"/>
  <c r="H222" i="22"/>
  <c r="H225" i="22"/>
  <c r="G224" i="22"/>
  <c r="J25" i="2"/>
  <c r="J33" i="2"/>
  <c r="J52" i="2"/>
  <c r="J61" i="2"/>
  <c r="J135" i="2"/>
  <c r="J292" i="2"/>
  <c r="J26" i="2"/>
  <c r="J44" i="2"/>
  <c r="J53" i="2"/>
  <c r="J62" i="2"/>
  <c r="J110" i="2"/>
  <c r="J150" i="2"/>
  <c r="J202" i="2"/>
  <c r="J267" i="2"/>
  <c r="J307" i="2"/>
  <c r="J28" i="2"/>
  <c r="J37" i="2"/>
  <c r="J46" i="2"/>
  <c r="J64" i="2"/>
  <c r="J145" i="2"/>
  <c r="J297" i="2"/>
  <c r="D63" i="1"/>
  <c r="AO57" i="5" s="1"/>
  <c r="J30" i="2"/>
  <c r="J45" i="2"/>
  <c r="J59" i="2"/>
  <c r="J120" i="2"/>
  <c r="J197" i="2"/>
  <c r="J272" i="2"/>
  <c r="J31" i="2"/>
  <c r="J47" i="2"/>
  <c r="J60" i="2"/>
  <c r="J125" i="2"/>
  <c r="J140" i="2"/>
  <c r="D62" i="1"/>
  <c r="AO56" i="5" s="1"/>
  <c r="J65" i="2"/>
  <c r="J130" i="2"/>
  <c r="J207" i="2"/>
  <c r="J277" i="2"/>
  <c r="J27" i="2"/>
  <c r="J51" i="2"/>
  <c r="J212" i="2"/>
  <c r="J29" i="2"/>
  <c r="J54" i="2"/>
  <c r="J105" i="2"/>
  <c r="J287" i="2"/>
  <c r="J38" i="2"/>
  <c r="J58" i="2"/>
  <c r="J115" i="2"/>
  <c r="R9" i="5"/>
  <c r="J40" i="2"/>
  <c r="J282" i="2"/>
  <c r="J246" i="2"/>
  <c r="J302" i="2"/>
  <c r="I168" i="22"/>
  <c r="J111" i="22"/>
  <c r="I306" i="2"/>
  <c r="I196" i="2"/>
  <c r="J203" i="22"/>
  <c r="J136" i="22"/>
  <c r="J247" i="22"/>
  <c r="J25" i="22"/>
  <c r="I110" i="22"/>
  <c r="I174" i="22"/>
  <c r="I192" i="22"/>
  <c r="I172" i="2"/>
  <c r="J27" i="22"/>
  <c r="J121" i="22"/>
  <c r="J60" i="22"/>
  <c r="J39" i="2"/>
  <c r="J63" i="2"/>
  <c r="J141" i="22"/>
  <c r="I100" i="22"/>
  <c r="I206" i="2"/>
  <c r="J58" i="22"/>
  <c r="J237" i="22"/>
  <c r="I286" i="2"/>
  <c r="J193" i="22"/>
  <c r="I119" i="2"/>
  <c r="I296" i="2"/>
  <c r="J106" i="22"/>
  <c r="I175" i="2"/>
  <c r="I109" i="2"/>
  <c r="J37" i="22"/>
  <c r="I250" i="2"/>
  <c r="J252" i="22"/>
  <c r="I114" i="2"/>
  <c r="J208" i="22"/>
  <c r="J54" i="22"/>
  <c r="J47" i="22"/>
  <c r="I135" i="22"/>
  <c r="J24" i="2"/>
  <c r="J24" i="22"/>
  <c r="I166" i="2"/>
  <c r="I178" i="2"/>
  <c r="J32" i="22"/>
  <c r="J31" i="22"/>
  <c r="J59" i="22"/>
  <c r="I282" i="22"/>
  <c r="I163" i="2"/>
  <c r="I124" i="2"/>
  <c r="J45" i="22"/>
  <c r="J29" i="22"/>
  <c r="I277" i="22"/>
  <c r="J32" i="2"/>
  <c r="J131" i="22"/>
  <c r="J40" i="22"/>
  <c r="I160" i="2"/>
  <c r="I187" i="2"/>
  <c r="I177" i="22"/>
  <c r="J53" i="22"/>
  <c r="I139" i="2"/>
  <c r="I267" i="22"/>
  <c r="J242" i="22"/>
  <c r="J66" i="2"/>
  <c r="I276" i="2"/>
  <c r="I272" i="22"/>
  <c r="J273" i="22"/>
  <c r="J263" i="22"/>
  <c r="I134" i="2"/>
  <c r="I301" i="2"/>
  <c r="I144" i="2"/>
  <c r="I291" i="2"/>
  <c r="I129" i="2"/>
  <c r="I145" i="22"/>
  <c r="J268" i="22"/>
  <c r="J283" i="22"/>
  <c r="J51" i="22"/>
  <c r="J44" i="22"/>
  <c r="I251" i="22"/>
  <c r="J278" i="22"/>
  <c r="I130" i="22"/>
  <c r="I246" i="22"/>
  <c r="I125" i="22"/>
  <c r="I184" i="2"/>
  <c r="I169" i="2"/>
  <c r="J62" i="22"/>
  <c r="J28" i="22"/>
  <c r="J33" i="22"/>
  <c r="I255" i="2"/>
  <c r="I201" i="2"/>
  <c r="J116" i="22"/>
  <c r="I120" i="22"/>
  <c r="I180" i="22"/>
  <c r="I159" i="22"/>
  <c r="J146" i="22"/>
  <c r="I281" i="2"/>
  <c r="I245" i="2"/>
  <c r="I211" i="2"/>
  <c r="J52" i="22"/>
  <c r="I171" i="22"/>
  <c r="I271" i="2"/>
  <c r="J126" i="22"/>
  <c r="I241" i="22"/>
  <c r="J38" i="22"/>
  <c r="I181" i="2"/>
  <c r="I266" i="2"/>
  <c r="J26" i="22"/>
  <c r="I262" i="22"/>
  <c r="I202" i="22"/>
  <c r="I156" i="22"/>
  <c r="I162" i="22"/>
  <c r="J46" i="22"/>
  <c r="I207" i="22"/>
  <c r="I115" i="22"/>
  <c r="J39" i="22"/>
  <c r="I149" i="2"/>
  <c r="J30" i="22"/>
  <c r="J61" i="22"/>
  <c r="I104" i="2"/>
  <c r="I236" i="22"/>
  <c r="I140" i="22"/>
  <c r="J101" i="22"/>
  <c r="I197" i="22"/>
  <c r="J198" i="22"/>
  <c r="I240" i="2"/>
  <c r="I165" i="22"/>
  <c r="I105" i="22"/>
  <c r="I183" i="22"/>
  <c r="J251" i="2"/>
  <c r="J241" i="2"/>
  <c r="J256" i="2"/>
  <c r="H274" i="2"/>
  <c r="H254" i="22"/>
  <c r="H163" i="22"/>
  <c r="H214" i="2"/>
  <c r="H248" i="2"/>
  <c r="H294" i="2"/>
  <c r="F201" i="2"/>
  <c r="F240" i="2"/>
  <c r="H164" i="2"/>
  <c r="H304" i="2"/>
  <c r="B17" i="21"/>
  <c r="G11" i="21"/>
  <c r="F191" i="2"/>
  <c r="AM7" i="5"/>
  <c r="H200" i="22"/>
  <c r="H43" i="3"/>
  <c r="H170" i="2"/>
  <c r="F220" i="22"/>
  <c r="F196" i="2"/>
  <c r="H270" i="22"/>
  <c r="H175" i="22"/>
  <c r="H167" i="2"/>
  <c r="H211" i="2"/>
  <c r="H228" i="2"/>
  <c r="H266" i="2"/>
  <c r="H268" i="2" s="1"/>
  <c r="H255" i="2"/>
  <c r="H257" i="2" s="1"/>
  <c r="H175" i="2"/>
  <c r="H197" i="22"/>
  <c r="H199" i="22" s="1"/>
  <c r="H241" i="22"/>
  <c r="H243" i="22" s="1"/>
  <c r="H282" i="22"/>
  <c r="H284" i="22" s="1"/>
  <c r="H221" i="22"/>
  <c r="H165" i="22"/>
  <c r="F246" i="22"/>
  <c r="H285" i="22"/>
  <c r="H160" i="22"/>
  <c r="H67" i="2"/>
  <c r="C16" i="1" s="1"/>
  <c r="H269" i="2"/>
  <c r="H41" i="2"/>
  <c r="C13" i="1" s="1"/>
  <c r="AN6" i="5" s="1"/>
  <c r="H199" i="2"/>
  <c r="C70" i="1"/>
  <c r="AN63" i="5" s="1"/>
  <c r="H249" i="22"/>
  <c r="H258" i="2"/>
  <c r="H188" i="2"/>
  <c r="G225" i="2"/>
  <c r="H226" i="2"/>
  <c r="F105" i="22"/>
  <c r="F125" i="22"/>
  <c r="F135" i="22"/>
  <c r="F100" i="22"/>
  <c r="F145" i="22"/>
  <c r="F130" i="22"/>
  <c r="F115" i="22"/>
  <c r="F120" i="22"/>
  <c r="F110" i="22"/>
  <c r="F140" i="22"/>
  <c r="H55" i="22"/>
  <c r="C15" i="21" s="1"/>
  <c r="H239" i="22"/>
  <c r="H229" i="2"/>
  <c r="G228" i="2"/>
  <c r="F168" i="2"/>
  <c r="F204" i="22"/>
  <c r="F69" i="2"/>
  <c r="F250" i="2"/>
  <c r="F168" i="22"/>
  <c r="F187" i="2"/>
  <c r="F180" i="22"/>
  <c r="O151" i="22"/>
  <c r="H184" i="22"/>
  <c r="H265" i="22"/>
  <c r="H63" i="22"/>
  <c r="C16" i="21" s="1"/>
  <c r="H299" i="2"/>
  <c r="H157" i="22"/>
  <c r="H34" i="22"/>
  <c r="H173" i="2"/>
  <c r="F174" i="22"/>
  <c r="H185" i="2"/>
  <c r="G227" i="22"/>
  <c r="H228" i="22"/>
  <c r="H209" i="2"/>
  <c r="H34" i="2"/>
  <c r="H161" i="2"/>
  <c r="G231" i="2"/>
  <c r="H232" i="2"/>
  <c r="AM5" i="5"/>
  <c r="AQ4" i="5"/>
  <c r="F217" i="2"/>
  <c r="F255" i="2"/>
  <c r="H280" i="22"/>
  <c r="H275" i="22"/>
  <c r="H244" i="22"/>
  <c r="H205" i="22"/>
  <c r="H204" i="2"/>
  <c r="G43" i="3"/>
  <c r="G48" i="3" s="1"/>
  <c r="E56" i="1" s="1"/>
  <c r="AP50" i="5" s="1"/>
  <c r="G38" i="3"/>
  <c r="E55" i="1" s="1"/>
  <c r="AP49" i="5" s="1"/>
  <c r="B17" i="1"/>
  <c r="G11" i="1"/>
  <c r="AR4" i="5" s="1"/>
  <c r="AM4" i="5"/>
  <c r="F129" i="2"/>
  <c r="F104" i="2"/>
  <c r="F149" i="2"/>
  <c r="F144" i="2"/>
  <c r="F109" i="2"/>
  <c r="F139" i="2"/>
  <c r="F134" i="2"/>
  <c r="F124" i="2"/>
  <c r="F119" i="2"/>
  <c r="F114" i="2"/>
  <c r="H182" i="2"/>
  <c r="H55" i="2"/>
  <c r="C15" i="1" s="1"/>
  <c r="AN8" i="5" s="1"/>
  <c r="H243" i="2"/>
  <c r="F156" i="22"/>
  <c r="AM6" i="5"/>
  <c r="F192" i="22"/>
  <c r="F207" i="22"/>
  <c r="F197" i="22"/>
  <c r="B57" i="1"/>
  <c r="AM51" i="5" s="1"/>
  <c r="F178" i="2"/>
  <c r="F231" i="22"/>
  <c r="F227" i="22"/>
  <c r="F224" i="22"/>
  <c r="H195" i="22"/>
  <c r="H41" i="22"/>
  <c r="C13" i="21" s="1"/>
  <c r="F171" i="22"/>
  <c r="F261" i="2"/>
  <c r="F276" i="2"/>
  <c r="F281" i="2"/>
  <c r="F291" i="2"/>
  <c r="F266" i="2"/>
  <c r="F306" i="2"/>
  <c r="F286" i="2"/>
  <c r="F271" i="2"/>
  <c r="F296" i="2"/>
  <c r="F301" i="2"/>
  <c r="F221" i="22"/>
  <c r="H179" i="2"/>
  <c r="H210" i="22"/>
  <c r="H48" i="22"/>
  <c r="H219" i="22"/>
  <c r="G218" i="22"/>
  <c r="H178" i="22"/>
  <c r="H169" i="22"/>
  <c r="H181" i="22"/>
  <c r="H284" i="2"/>
  <c r="I92" i="2" l="1"/>
  <c r="I88" i="22"/>
  <c r="J87" i="22"/>
  <c r="J91" i="2"/>
  <c r="I86" i="22"/>
  <c r="I90" i="2"/>
  <c r="C57" i="1"/>
  <c r="AN51" i="5" s="1"/>
  <c r="H47" i="3"/>
  <c r="I47" i="3" s="1"/>
  <c r="D57" i="1"/>
  <c r="AO51" i="5" s="1"/>
  <c r="H223" i="22"/>
  <c r="H181" i="2"/>
  <c r="H183" i="2" s="1"/>
  <c r="I36" i="3"/>
  <c r="H45" i="3"/>
  <c r="I45" i="3" s="1"/>
  <c r="I35" i="3"/>
  <c r="H38" i="3"/>
  <c r="F55" i="1" s="1"/>
  <c r="AQ49" i="5" s="1"/>
  <c r="I34" i="3"/>
  <c r="H272" i="22"/>
  <c r="H274" i="22" s="1"/>
  <c r="H276" i="22" s="1"/>
  <c r="H172" i="2"/>
  <c r="H174" i="2" s="1"/>
  <c r="H207" i="22"/>
  <c r="H209" i="22" s="1"/>
  <c r="H211" i="22" s="1"/>
  <c r="H231" i="2"/>
  <c r="H233" i="2" s="1"/>
  <c r="AF6" i="5"/>
  <c r="AF10" i="5"/>
  <c r="AF11" i="5"/>
  <c r="H246" i="22"/>
  <c r="H248" i="22" s="1"/>
  <c r="H250" i="22" s="1"/>
  <c r="F230" i="22"/>
  <c r="F71" i="22" s="1"/>
  <c r="H206" i="2"/>
  <c r="H208" i="2" s="1"/>
  <c r="H210" i="2" s="1"/>
  <c r="H196" i="2"/>
  <c r="H198" i="2" s="1"/>
  <c r="H200" i="2" s="1"/>
  <c r="H201" i="22"/>
  <c r="H201" i="2"/>
  <c r="H203" i="2" s="1"/>
  <c r="H205" i="2" s="1"/>
  <c r="H163" i="2"/>
  <c r="H165" i="2" s="1"/>
  <c r="H245" i="22"/>
  <c r="H259" i="2"/>
  <c r="H166" i="2"/>
  <c r="H168" i="2" s="1"/>
  <c r="H178" i="2"/>
  <c r="H180" i="2" s="1"/>
  <c r="H169" i="2"/>
  <c r="H171" i="2" s="1"/>
  <c r="H192" i="22"/>
  <c r="H194" i="22" s="1"/>
  <c r="H196" i="22" s="1"/>
  <c r="H167" i="22"/>
  <c r="H251" i="22"/>
  <c r="H253" i="22" s="1"/>
  <c r="H255" i="22" s="1"/>
  <c r="H184" i="2"/>
  <c r="H186" i="2" s="1"/>
  <c r="H187" i="2"/>
  <c r="H189" i="2" s="1"/>
  <c r="H296" i="2"/>
  <c r="H298" i="2" s="1"/>
  <c r="H300" i="2" s="1"/>
  <c r="H217" i="2"/>
  <c r="H160" i="2"/>
  <c r="H162" i="2" s="1"/>
  <c r="H202" i="22"/>
  <c r="H204" i="22" s="1"/>
  <c r="H206" i="22" s="1"/>
  <c r="H286" i="22"/>
  <c r="H301" i="2"/>
  <c r="H303" i="2" s="1"/>
  <c r="H305" i="2" s="1"/>
  <c r="H213" i="2"/>
  <c r="H215" i="2" s="1"/>
  <c r="H270" i="2"/>
  <c r="H230" i="2"/>
  <c r="F278" i="2"/>
  <c r="I227" i="22"/>
  <c r="J228" i="22"/>
  <c r="J253" i="2"/>
  <c r="F284" i="22"/>
  <c r="F126" i="2"/>
  <c r="J48" i="22"/>
  <c r="I218" i="22"/>
  <c r="J219" i="22"/>
  <c r="J55" i="2"/>
  <c r="D15" i="1" s="1"/>
  <c r="AO8" i="5" s="1"/>
  <c r="J243" i="2"/>
  <c r="J55" i="22"/>
  <c r="D15" i="21" s="1"/>
  <c r="J239" i="22"/>
  <c r="J181" i="22"/>
  <c r="J67" i="2"/>
  <c r="D16" i="1" s="1"/>
  <c r="AO9" i="5" s="1"/>
  <c r="J269" i="2"/>
  <c r="J179" i="2"/>
  <c r="AE13" i="5"/>
  <c r="F141" i="2"/>
  <c r="F127" i="22"/>
  <c r="H312" i="2"/>
  <c r="F165" i="2"/>
  <c r="H306" i="2"/>
  <c r="H308" i="2" s="1"/>
  <c r="H310" i="2" s="1"/>
  <c r="H213" i="22"/>
  <c r="F111" i="2"/>
  <c r="H288" i="22"/>
  <c r="F112" i="22"/>
  <c r="H267" i="22"/>
  <c r="H269" i="22" s="1"/>
  <c r="H271" i="22" s="1"/>
  <c r="H162" i="22"/>
  <c r="H164" i="22" s="1"/>
  <c r="E57" i="1"/>
  <c r="AP51" i="5" s="1"/>
  <c r="F257" i="2"/>
  <c r="H262" i="22"/>
  <c r="H264" i="22" s="1"/>
  <c r="H168" i="22"/>
  <c r="H170" i="22" s="1"/>
  <c r="C14" i="21"/>
  <c r="H71" i="22"/>
  <c r="F283" i="2"/>
  <c r="F173" i="22"/>
  <c r="F116" i="2"/>
  <c r="F106" i="2"/>
  <c r="F176" i="22"/>
  <c r="H183" i="22"/>
  <c r="H185" i="22" s="1"/>
  <c r="H236" i="22"/>
  <c r="H238" i="22" s="1"/>
  <c r="F132" i="22"/>
  <c r="F248" i="22"/>
  <c r="C10" i="21"/>
  <c r="AF7" i="5"/>
  <c r="C10" i="1"/>
  <c r="AN3" i="5" s="1"/>
  <c r="AF12" i="5"/>
  <c r="AF8" i="5"/>
  <c r="AF9" i="5"/>
  <c r="AF5" i="5"/>
  <c r="F215" i="2"/>
  <c r="H291" i="2"/>
  <c r="H293" i="2" s="1"/>
  <c r="H295" i="2" s="1"/>
  <c r="J225" i="22"/>
  <c r="I224" i="22"/>
  <c r="J200" i="22"/>
  <c r="J184" i="22"/>
  <c r="J309" i="2"/>
  <c r="J210" i="22"/>
  <c r="J63" i="22"/>
  <c r="D16" i="21" s="1"/>
  <c r="J265" i="22"/>
  <c r="J166" i="22"/>
  <c r="J214" i="2"/>
  <c r="J176" i="2"/>
  <c r="D70" i="1"/>
  <c r="AO63" i="5" s="1"/>
  <c r="J229" i="2"/>
  <c r="I228" i="2"/>
  <c r="J289" i="2"/>
  <c r="J188" i="2"/>
  <c r="L22" i="6"/>
  <c r="L23" i="6" s="1"/>
  <c r="F279" i="22"/>
  <c r="H222" i="2"/>
  <c r="F253" i="22"/>
  <c r="H276" i="2"/>
  <c r="H278" i="2" s="1"/>
  <c r="H280" i="2" s="1"/>
  <c r="F303" i="2"/>
  <c r="J41" i="2"/>
  <c r="D13" i="1" s="1"/>
  <c r="AO6" i="5" s="1"/>
  <c r="J199" i="2"/>
  <c r="F234" i="2"/>
  <c r="F224" i="2"/>
  <c r="H261" i="2"/>
  <c r="F102" i="22"/>
  <c r="J285" i="22"/>
  <c r="J178" i="22"/>
  <c r="J173" i="2"/>
  <c r="F269" i="22"/>
  <c r="F185" i="22"/>
  <c r="F136" i="2"/>
  <c r="J175" i="22"/>
  <c r="AM10" i="5"/>
  <c r="H65" i="22"/>
  <c r="C12" i="21"/>
  <c r="J172" i="22"/>
  <c r="J232" i="2"/>
  <c r="I231" i="2"/>
  <c r="F167" i="22"/>
  <c r="H144" i="2"/>
  <c r="H146" i="2" s="1"/>
  <c r="H148" i="2" s="1"/>
  <c r="H114" i="2"/>
  <c r="H116" i="2" s="1"/>
  <c r="H118" i="2" s="1"/>
  <c r="H134" i="2"/>
  <c r="H136" i="2" s="1"/>
  <c r="H138" i="2" s="1"/>
  <c r="H139" i="2"/>
  <c r="H141" i="2" s="1"/>
  <c r="H143" i="2" s="1"/>
  <c r="H104" i="2"/>
  <c r="H106" i="2" s="1"/>
  <c r="H124" i="2"/>
  <c r="H126" i="2" s="1"/>
  <c r="H128" i="2" s="1"/>
  <c r="H109" i="2"/>
  <c r="H111" i="2" s="1"/>
  <c r="H113" i="2" s="1"/>
  <c r="H119" i="2"/>
  <c r="H121" i="2" s="1"/>
  <c r="H123" i="2" s="1"/>
  <c r="H129" i="2"/>
  <c r="H131" i="2" s="1"/>
  <c r="H133" i="2" s="1"/>
  <c r="H149" i="2"/>
  <c r="H151" i="2" s="1"/>
  <c r="H153" i="2" s="1"/>
  <c r="F203" i="2"/>
  <c r="J244" i="22"/>
  <c r="I221" i="22"/>
  <c r="J222" i="22"/>
  <c r="J209" i="2"/>
  <c r="J160" i="22"/>
  <c r="J182" i="2"/>
  <c r="H224" i="22"/>
  <c r="H226" i="22" s="1"/>
  <c r="F171" i="2"/>
  <c r="F161" i="22"/>
  <c r="F121" i="2"/>
  <c r="F147" i="22"/>
  <c r="F198" i="2"/>
  <c r="J169" i="22"/>
  <c r="J164" i="2"/>
  <c r="C14" i="1"/>
  <c r="H75" i="2"/>
  <c r="F209" i="22"/>
  <c r="H257" i="22"/>
  <c r="J185" i="2"/>
  <c r="I225" i="2"/>
  <c r="J226" i="2"/>
  <c r="F273" i="2"/>
  <c r="J170" i="2"/>
  <c r="F179" i="22"/>
  <c r="H281" i="2"/>
  <c r="H283" i="2" s="1"/>
  <c r="H285" i="2" s="1"/>
  <c r="F252" i="2"/>
  <c r="F142" i="22"/>
  <c r="H271" i="2"/>
  <c r="H273" i="2" s="1"/>
  <c r="H275" i="2" s="1"/>
  <c r="J204" i="2"/>
  <c r="H177" i="2"/>
  <c r="F308" i="2"/>
  <c r="J163" i="22"/>
  <c r="H231" i="22"/>
  <c r="F226" i="22"/>
  <c r="F146" i="2"/>
  <c r="F189" i="2"/>
  <c r="J34" i="22"/>
  <c r="J157" i="22"/>
  <c r="J275" i="22"/>
  <c r="H235" i="2"/>
  <c r="F243" i="22"/>
  <c r="H286" i="2"/>
  <c r="H288" i="2" s="1"/>
  <c r="H290" i="2" s="1"/>
  <c r="F249" i="2"/>
  <c r="F199" i="22"/>
  <c r="F131" i="2"/>
  <c r="F206" i="22"/>
  <c r="H159" i="22"/>
  <c r="H161" i="22" s="1"/>
  <c r="H174" i="22"/>
  <c r="H176" i="22" s="1"/>
  <c r="J270" i="22"/>
  <c r="L25" i="2"/>
  <c r="L29" i="2"/>
  <c r="L33" i="2"/>
  <c r="L52" i="2"/>
  <c r="L61" i="2"/>
  <c r="L135" i="2"/>
  <c r="L30" i="2"/>
  <c r="L37" i="2"/>
  <c r="L47" i="2"/>
  <c r="L58" i="2"/>
  <c r="L267" i="2"/>
  <c r="L307" i="2"/>
  <c r="L26" i="2"/>
  <c r="L38" i="2"/>
  <c r="L59" i="2"/>
  <c r="L110" i="2"/>
  <c r="L125" i="2"/>
  <c r="L145" i="2"/>
  <c r="L197" i="2"/>
  <c r="L212" i="2"/>
  <c r="L27" i="2"/>
  <c r="L40" i="2"/>
  <c r="L51" i="2"/>
  <c r="L62" i="2"/>
  <c r="L202" i="2"/>
  <c r="L272" i="2"/>
  <c r="L32" i="2"/>
  <c r="L46" i="2"/>
  <c r="L64" i="2"/>
  <c r="L251" i="2"/>
  <c r="L65" i="2"/>
  <c r="L115" i="2"/>
  <c r="L256" i="2"/>
  <c r="L54" i="2"/>
  <c r="L140" i="2"/>
  <c r="L277" i="2"/>
  <c r="L31" i="2"/>
  <c r="L53" i="2"/>
  <c r="L246" i="2"/>
  <c r="L302" i="2"/>
  <c r="L105" i="2"/>
  <c r="L150" i="2"/>
  <c r="L60" i="2"/>
  <c r="L120" i="2"/>
  <c r="K266" i="2"/>
  <c r="K181" i="2"/>
  <c r="K110" i="22"/>
  <c r="L59" i="22"/>
  <c r="L203" i="22"/>
  <c r="K104" i="2"/>
  <c r="K172" i="2"/>
  <c r="L24" i="2"/>
  <c r="L63" i="2"/>
  <c r="L282" i="2"/>
  <c r="L66" i="2"/>
  <c r="L287" i="2"/>
  <c r="L292" i="2"/>
  <c r="L207" i="2"/>
  <c r="R10" i="5"/>
  <c r="K144" i="2"/>
  <c r="L111" i="22"/>
  <c r="K120" i="22"/>
  <c r="L106" i="22"/>
  <c r="K197" i="22"/>
  <c r="L51" i="22"/>
  <c r="L47" i="22"/>
  <c r="K160" i="2"/>
  <c r="L53" i="22"/>
  <c r="K240" i="2"/>
  <c r="L62" i="22"/>
  <c r="K178" i="2"/>
  <c r="K301" i="2"/>
  <c r="K115" i="22"/>
  <c r="L297" i="2"/>
  <c r="L45" i="2"/>
  <c r="L247" i="22"/>
  <c r="L126" i="22"/>
  <c r="K250" i="2"/>
  <c r="K100" i="22"/>
  <c r="K277" i="22"/>
  <c r="L116" i="22"/>
  <c r="L39" i="22"/>
  <c r="K140" i="22"/>
  <c r="L40" i="22"/>
  <c r="L198" i="22"/>
  <c r="K168" i="22"/>
  <c r="K119" i="2"/>
  <c r="L130" i="2"/>
  <c r="K236" i="22"/>
  <c r="L38" i="22"/>
  <c r="K114" i="2"/>
  <c r="L60" i="22"/>
  <c r="K169" i="2"/>
  <c r="L252" i="22"/>
  <c r="L208" i="22"/>
  <c r="L30" i="22"/>
  <c r="L44" i="22"/>
  <c r="L58" i="22"/>
  <c r="K296" i="2"/>
  <c r="K171" i="22"/>
  <c r="K271" i="2"/>
  <c r="K206" i="2"/>
  <c r="K129" i="2"/>
  <c r="L31" i="22"/>
  <c r="K135" i="22"/>
  <c r="L121" i="22"/>
  <c r="K184" i="2"/>
  <c r="L237" i="22"/>
  <c r="L45" i="22"/>
  <c r="K165" i="22"/>
  <c r="K281" i="2"/>
  <c r="L39" i="2"/>
  <c r="E62" i="1"/>
  <c r="AP56" i="5" s="1"/>
  <c r="L136" i="22"/>
  <c r="K211" i="2"/>
  <c r="K162" i="22"/>
  <c r="K175" i="2"/>
  <c r="L263" i="22"/>
  <c r="K245" i="2"/>
  <c r="L268" i="22"/>
  <c r="K241" i="22"/>
  <c r="K251" i="22"/>
  <c r="K125" i="22"/>
  <c r="K272" i="22"/>
  <c r="L26" i="22"/>
  <c r="L54" i="22"/>
  <c r="K282" i="22"/>
  <c r="K180" i="22"/>
  <c r="K130" i="22"/>
  <c r="K166" i="2"/>
  <c r="K183" i="22"/>
  <c r="K286" i="2"/>
  <c r="K177" i="22"/>
  <c r="K267" i="22"/>
  <c r="L131" i="22"/>
  <c r="L242" i="22"/>
  <c r="K202" i="22"/>
  <c r="K105" i="22"/>
  <c r="L27" i="22"/>
  <c r="L283" i="22"/>
  <c r="K187" i="2"/>
  <c r="K207" i="22"/>
  <c r="K291" i="2"/>
  <c r="L29" i="22"/>
  <c r="L101" i="22"/>
  <c r="L146" i="22"/>
  <c r="L278" i="22"/>
  <c r="K201" i="2"/>
  <c r="L52" i="22"/>
  <c r="L44" i="2"/>
  <c r="K134" i="2"/>
  <c r="K262" i="22"/>
  <c r="K159" i="22"/>
  <c r="K139" i="2"/>
  <c r="L193" i="22"/>
  <c r="K306" i="2"/>
  <c r="K276" i="2"/>
  <c r="K255" i="2"/>
  <c r="K192" i="22"/>
  <c r="K149" i="2"/>
  <c r="L28" i="22"/>
  <c r="K196" i="2"/>
  <c r="L32" i="22"/>
  <c r="K124" i="2"/>
  <c r="K174" i="22"/>
  <c r="L273" i="22"/>
  <c r="L61" i="22"/>
  <c r="L33" i="22"/>
  <c r="K109" i="2"/>
  <c r="K246" i="22"/>
  <c r="L25" i="22"/>
  <c r="L46" i="22"/>
  <c r="L141" i="22"/>
  <c r="K145" i="22"/>
  <c r="L28" i="2"/>
  <c r="K163" i="2"/>
  <c r="L37" i="22"/>
  <c r="E63" i="1"/>
  <c r="AP57" i="5" s="1"/>
  <c r="K156" i="22"/>
  <c r="L24" i="22"/>
  <c r="L241" i="2"/>
  <c r="J274" i="2"/>
  <c r="H171" i="22"/>
  <c r="H173" i="22" s="1"/>
  <c r="F298" i="2"/>
  <c r="H245" i="2"/>
  <c r="J280" i="22"/>
  <c r="J254" i="22"/>
  <c r="J48" i="2"/>
  <c r="I222" i="2"/>
  <c r="J223" i="2"/>
  <c r="F194" i="22"/>
  <c r="F170" i="22"/>
  <c r="F137" i="22"/>
  <c r="J279" i="2"/>
  <c r="J167" i="2"/>
  <c r="F264" i="22"/>
  <c r="H177" i="22"/>
  <c r="H179" i="22" s="1"/>
  <c r="F288" i="2"/>
  <c r="H240" i="2"/>
  <c r="H242" i="2" s="1"/>
  <c r="H115" i="22"/>
  <c r="H117" i="22" s="1"/>
  <c r="H119" i="22" s="1"/>
  <c r="H110" i="22"/>
  <c r="H112" i="22" s="1"/>
  <c r="H114" i="22" s="1"/>
  <c r="H120" i="22"/>
  <c r="H122" i="22" s="1"/>
  <c r="H124" i="22" s="1"/>
  <c r="H130" i="22"/>
  <c r="H132" i="22" s="1"/>
  <c r="H134" i="22" s="1"/>
  <c r="H140" i="22"/>
  <c r="H142" i="22" s="1"/>
  <c r="H144" i="22" s="1"/>
  <c r="H105" i="22"/>
  <c r="H107" i="22" s="1"/>
  <c r="H109" i="22" s="1"/>
  <c r="H100" i="22"/>
  <c r="H102" i="22" s="1"/>
  <c r="H145" i="22"/>
  <c r="H147" i="22" s="1"/>
  <c r="H149" i="22" s="1"/>
  <c r="H125" i="22"/>
  <c r="H127" i="22" s="1"/>
  <c r="H129" i="22" s="1"/>
  <c r="H135" i="22"/>
  <c r="H137" i="22" s="1"/>
  <c r="H139" i="22" s="1"/>
  <c r="J249" i="22"/>
  <c r="J294" i="2"/>
  <c r="F190" i="2"/>
  <c r="F162" i="2"/>
  <c r="H250" i="2"/>
  <c r="H252" i="2" s="1"/>
  <c r="H254" i="2" s="1"/>
  <c r="F180" i="2"/>
  <c r="H277" i="22"/>
  <c r="H279" i="22" s="1"/>
  <c r="H281" i="22" s="1"/>
  <c r="H191" i="2"/>
  <c r="H156" i="22"/>
  <c r="F182" i="22"/>
  <c r="F107" i="22"/>
  <c r="J205" i="22"/>
  <c r="F268" i="2"/>
  <c r="H187" i="22"/>
  <c r="F122" i="22"/>
  <c r="H225" i="2"/>
  <c r="J284" i="2"/>
  <c r="H180" i="22"/>
  <c r="H182" i="22" s="1"/>
  <c r="H218" i="22"/>
  <c r="F223" i="22"/>
  <c r="F293" i="2"/>
  <c r="F229" i="22"/>
  <c r="F186" i="22"/>
  <c r="F158" i="22"/>
  <c r="F151" i="2"/>
  <c r="C12" i="1"/>
  <c r="H69" i="2"/>
  <c r="H227" i="22"/>
  <c r="H229" i="22" s="1"/>
  <c r="I43" i="3"/>
  <c r="F117" i="22"/>
  <c r="AN9" i="5"/>
  <c r="F242" i="2"/>
  <c r="J34" i="2"/>
  <c r="J161" i="2"/>
  <c r="J41" i="22"/>
  <c r="D13" i="21" s="1"/>
  <c r="J195" i="22"/>
  <c r="J258" i="2"/>
  <c r="J304" i="2"/>
  <c r="J299" i="2"/>
  <c r="J248" i="2"/>
  <c r="F274" i="22"/>
  <c r="F164" i="22"/>
  <c r="F238" i="22"/>
  <c r="F210" i="2"/>
  <c r="J92" i="2" l="1"/>
  <c r="J88" i="22"/>
  <c r="J86" i="22"/>
  <c r="J90" i="2"/>
  <c r="J236" i="22"/>
  <c r="J238" i="22" s="1"/>
  <c r="J240" i="22" s="1"/>
  <c r="J250" i="2"/>
  <c r="J252" i="2" s="1"/>
  <c r="J254" i="2" s="1"/>
  <c r="J218" i="22"/>
  <c r="J220" i="22" s="1"/>
  <c r="AG8" i="5"/>
  <c r="J171" i="22"/>
  <c r="J173" i="22" s="1"/>
  <c r="J206" i="2"/>
  <c r="J208" i="2" s="1"/>
  <c r="J271" i="2"/>
  <c r="J273" i="2" s="1"/>
  <c r="J275" i="2" s="1"/>
  <c r="J145" i="22"/>
  <c r="J147" i="22" s="1"/>
  <c r="J149" i="22" s="1"/>
  <c r="J172" i="2"/>
  <c r="J174" i="2" s="1"/>
  <c r="J262" i="22"/>
  <c r="J264" i="22" s="1"/>
  <c r="J225" i="2"/>
  <c r="J227" i="2" s="1"/>
  <c r="J197" i="22"/>
  <c r="J199" i="22" s="1"/>
  <c r="J201" i="22" s="1"/>
  <c r="I38" i="3"/>
  <c r="G55" i="1"/>
  <c r="AR49" i="5" s="1"/>
  <c r="F232" i="22"/>
  <c r="H48" i="3"/>
  <c r="F56" i="1" s="1"/>
  <c r="G56" i="1" s="1"/>
  <c r="AR50" i="5" s="1"/>
  <c r="I48" i="3"/>
  <c r="AG11" i="5"/>
  <c r="AG10" i="5"/>
  <c r="AG6" i="5"/>
  <c r="H190" i="2"/>
  <c r="H73" i="2" s="1"/>
  <c r="H212" i="22"/>
  <c r="H70" i="22" s="1"/>
  <c r="J261" i="2"/>
  <c r="J235" i="2"/>
  <c r="F276" i="22"/>
  <c r="L48" i="2"/>
  <c r="K222" i="2"/>
  <c r="L223" i="2"/>
  <c r="H311" i="2"/>
  <c r="H77" i="2" s="1"/>
  <c r="K221" i="22"/>
  <c r="L222" i="22"/>
  <c r="L294" i="2"/>
  <c r="L299" i="2"/>
  <c r="F129" i="22"/>
  <c r="F69" i="22"/>
  <c r="L210" i="22"/>
  <c r="L34" i="2"/>
  <c r="L161" i="2"/>
  <c r="K228" i="2"/>
  <c r="L229" i="2"/>
  <c r="F240" i="22"/>
  <c r="F256" i="22"/>
  <c r="F310" i="2"/>
  <c r="F271" i="22"/>
  <c r="J288" i="22"/>
  <c r="F128" i="2"/>
  <c r="D12" i="1"/>
  <c r="J69" i="2"/>
  <c r="L258" i="2"/>
  <c r="F290" i="2"/>
  <c r="F153" i="2"/>
  <c r="H192" i="2"/>
  <c r="F212" i="22"/>
  <c r="F196" i="22"/>
  <c r="L173" i="2"/>
  <c r="L280" i="22"/>
  <c r="L309" i="2"/>
  <c r="L304" i="2"/>
  <c r="L55" i="2"/>
  <c r="E15" i="1" s="1"/>
  <c r="L243" i="2"/>
  <c r="L274" i="2"/>
  <c r="L179" i="2"/>
  <c r="F245" i="22"/>
  <c r="F149" i="22"/>
  <c r="J217" i="2"/>
  <c r="J231" i="22"/>
  <c r="F280" i="2"/>
  <c r="H313" i="2"/>
  <c r="L253" i="2"/>
  <c r="L204" i="2"/>
  <c r="F201" i="22"/>
  <c r="F285" i="2"/>
  <c r="F114" i="22"/>
  <c r="F260" i="2"/>
  <c r="F244" i="2"/>
  <c r="L244" i="22"/>
  <c r="L182" i="2"/>
  <c r="L284" i="2"/>
  <c r="C17" i="21"/>
  <c r="F108" i="2"/>
  <c r="F154" i="2"/>
  <c r="D14" i="21"/>
  <c r="L34" i="22"/>
  <c r="L157" i="22"/>
  <c r="H244" i="2"/>
  <c r="L181" i="22"/>
  <c r="L226" i="2"/>
  <c r="K225" i="2"/>
  <c r="L188" i="2"/>
  <c r="F144" i="22"/>
  <c r="F275" i="2"/>
  <c r="F192" i="2"/>
  <c r="L63" i="22"/>
  <c r="E16" i="21" s="1"/>
  <c r="L265" i="22"/>
  <c r="L228" i="22"/>
  <c r="K227" i="22"/>
  <c r="L67" i="2"/>
  <c r="E16" i="1" s="1"/>
  <c r="L269" i="2"/>
  <c r="L176" i="2"/>
  <c r="H154" i="2"/>
  <c r="H72" i="2" s="1"/>
  <c r="H108" i="2"/>
  <c r="H156" i="2" s="1"/>
  <c r="F305" i="2"/>
  <c r="F119" i="22"/>
  <c r="F109" i="22"/>
  <c r="F139" i="22"/>
  <c r="L254" i="22"/>
  <c r="L214" i="2"/>
  <c r="F255" i="22"/>
  <c r="F134" i="22"/>
  <c r="H220" i="22"/>
  <c r="H230" i="22"/>
  <c r="L167" i="2"/>
  <c r="J191" i="2"/>
  <c r="F311" i="2"/>
  <c r="F77" i="2" s="1"/>
  <c r="F270" i="2"/>
  <c r="H247" i="2"/>
  <c r="H260" i="2" s="1"/>
  <c r="H76" i="2" s="1"/>
  <c r="L275" i="22"/>
  <c r="L248" i="2"/>
  <c r="N26" i="2"/>
  <c r="N44" i="2"/>
  <c r="N53" i="2"/>
  <c r="O53" i="2" s="1"/>
  <c r="N62" i="2"/>
  <c r="O62" i="2" s="1"/>
  <c r="N110" i="2"/>
  <c r="O110" i="2" s="1"/>
  <c r="N150" i="2"/>
  <c r="O150" i="2" s="1"/>
  <c r="N202" i="2"/>
  <c r="O202" i="2" s="1"/>
  <c r="N267" i="2"/>
  <c r="O267" i="2" s="1"/>
  <c r="N307" i="2"/>
  <c r="O307" i="2" s="1"/>
  <c r="N29" i="2"/>
  <c r="N38" i="2"/>
  <c r="O38" i="2" s="1"/>
  <c r="N47" i="2"/>
  <c r="O47" i="2" s="1"/>
  <c r="N65" i="2"/>
  <c r="N115" i="2"/>
  <c r="O115" i="2" s="1"/>
  <c r="N207" i="2"/>
  <c r="O207" i="2" s="1"/>
  <c r="N272" i="2"/>
  <c r="O272" i="2" s="1"/>
  <c r="N27" i="2"/>
  <c r="N39" i="2"/>
  <c r="N51" i="2"/>
  <c r="N63" i="2"/>
  <c r="O63" i="2" s="1"/>
  <c r="N120" i="2"/>
  <c r="O120" i="2" s="1"/>
  <c r="N251" i="2"/>
  <c r="O251" i="2" s="1"/>
  <c r="N287" i="2"/>
  <c r="O287" i="2" s="1"/>
  <c r="N28" i="2"/>
  <c r="O28" i="2" s="1"/>
  <c r="N40" i="2"/>
  <c r="N52" i="2"/>
  <c r="N64" i="2"/>
  <c r="N105" i="2"/>
  <c r="O105" i="2" s="1"/>
  <c r="N145" i="2"/>
  <c r="O145" i="2" s="1"/>
  <c r="N31" i="2"/>
  <c r="N140" i="2"/>
  <c r="O140" i="2" s="1"/>
  <c r="N292" i="2"/>
  <c r="O292" i="2" s="1"/>
  <c r="N30" i="2"/>
  <c r="N256" i="2"/>
  <c r="O256" i="2" s="1"/>
  <c r="N282" i="2"/>
  <c r="O282" i="2" s="1"/>
  <c r="N32" i="2"/>
  <c r="O32" i="2" s="1"/>
  <c r="N125" i="2"/>
  <c r="O125" i="2" s="1"/>
  <c r="N58" i="2"/>
  <c r="N297" i="2"/>
  <c r="O297" i="2" s="1"/>
  <c r="N45" i="2"/>
  <c r="N46" i="2"/>
  <c r="N212" i="2"/>
  <c r="O212" i="2" s="1"/>
  <c r="N302" i="2"/>
  <c r="O302" i="2" s="1"/>
  <c r="N61" i="2"/>
  <c r="O61" i="2" s="1"/>
  <c r="M163" i="2"/>
  <c r="N24" i="22"/>
  <c r="O24" i="22" s="1"/>
  <c r="N62" i="22"/>
  <c r="N26" i="22"/>
  <c r="M197" i="22"/>
  <c r="M160" i="2"/>
  <c r="N198" i="22"/>
  <c r="O198" i="22" s="1"/>
  <c r="N24" i="2"/>
  <c r="N66" i="2"/>
  <c r="O66" i="2" s="1"/>
  <c r="N59" i="2"/>
  <c r="N135" i="2"/>
  <c r="O135" i="2" s="1"/>
  <c r="F63" i="1"/>
  <c r="AQ57" i="5" s="1"/>
  <c r="N33" i="2"/>
  <c r="M172" i="2"/>
  <c r="M145" i="22"/>
  <c r="N54" i="22"/>
  <c r="O54" i="22" s="1"/>
  <c r="M114" i="2"/>
  <c r="N247" i="22"/>
  <c r="O247" i="22" s="1"/>
  <c r="N283" i="22"/>
  <c r="O283" i="22" s="1"/>
  <c r="N136" i="22"/>
  <c r="O136" i="22" s="1"/>
  <c r="N111" i="22"/>
  <c r="O111" i="22" s="1"/>
  <c r="N61" i="22"/>
  <c r="N242" i="22"/>
  <c r="O242" i="22" s="1"/>
  <c r="M180" i="22"/>
  <c r="M162" i="22"/>
  <c r="M125" i="22"/>
  <c r="N126" i="22"/>
  <c r="O126" i="22" s="1"/>
  <c r="N37" i="2"/>
  <c r="F62" i="1"/>
  <c r="N54" i="2"/>
  <c r="N197" i="2"/>
  <c r="O197" i="2" s="1"/>
  <c r="N277" i="2"/>
  <c r="O277" i="2" s="1"/>
  <c r="M139" i="2"/>
  <c r="M181" i="2"/>
  <c r="N30" i="22"/>
  <c r="M255" i="2"/>
  <c r="N47" i="22"/>
  <c r="M144" i="2"/>
  <c r="M166" i="2"/>
  <c r="M241" i="22"/>
  <c r="M277" i="22"/>
  <c r="N268" i="22"/>
  <c r="O268" i="22" s="1"/>
  <c r="M110" i="22"/>
  <c r="N46" i="22"/>
  <c r="M250" i="2"/>
  <c r="M177" i="22"/>
  <c r="N25" i="22"/>
  <c r="O25" i="22" s="1"/>
  <c r="M156" i="22"/>
  <c r="N273" i="22"/>
  <c r="O273" i="22" s="1"/>
  <c r="N60" i="22"/>
  <c r="O60" i="22" s="1"/>
  <c r="N208" i="22"/>
  <c r="O208" i="22" s="1"/>
  <c r="M240" i="2"/>
  <c r="N130" i="2"/>
  <c r="O130" i="2" s="1"/>
  <c r="N60" i="2"/>
  <c r="N37" i="22"/>
  <c r="O37" i="22" s="1"/>
  <c r="M105" i="22"/>
  <c r="M104" i="2"/>
  <c r="M236" i="22"/>
  <c r="M207" i="22"/>
  <c r="N141" i="22"/>
  <c r="O141" i="22" s="1"/>
  <c r="M119" i="2"/>
  <c r="M246" i="22"/>
  <c r="N33" i="22"/>
  <c r="O33" i="22" s="1"/>
  <c r="M175" i="2"/>
  <c r="N121" i="22"/>
  <c r="O121" i="22" s="1"/>
  <c r="N28" i="22"/>
  <c r="N116" i="22"/>
  <c r="O116" i="22" s="1"/>
  <c r="M206" i="2"/>
  <c r="N131" i="22"/>
  <c r="O131" i="22" s="1"/>
  <c r="M282" i="22"/>
  <c r="N252" i="22"/>
  <c r="O252" i="22" s="1"/>
  <c r="N40" i="22"/>
  <c r="O40" i="22" s="1"/>
  <c r="M174" i="22"/>
  <c r="M202" i="22"/>
  <c r="N29" i="22"/>
  <c r="M115" i="22"/>
  <c r="M129" i="2"/>
  <c r="N53" i="22"/>
  <c r="O53" i="22" s="1"/>
  <c r="M286" i="2"/>
  <c r="N106" i="22"/>
  <c r="O106" i="22" s="1"/>
  <c r="M159" i="22"/>
  <c r="M245" i="2"/>
  <c r="N25" i="2"/>
  <c r="O25" i="2" s="1"/>
  <c r="M281" i="2"/>
  <c r="N203" i="22"/>
  <c r="O203" i="22" s="1"/>
  <c r="N52" i="22"/>
  <c r="M135" i="22"/>
  <c r="M266" i="2"/>
  <c r="N45" i="22"/>
  <c r="O45" i="22" s="1"/>
  <c r="M165" i="22"/>
  <c r="M251" i="22"/>
  <c r="M100" i="22"/>
  <c r="N278" i="22"/>
  <c r="O278" i="22" s="1"/>
  <c r="M178" i="2"/>
  <c r="N146" i="22"/>
  <c r="O146" i="22" s="1"/>
  <c r="N101" i="22"/>
  <c r="O101" i="22" s="1"/>
  <c r="N59" i="22"/>
  <c r="N51" i="22"/>
  <c r="O51" i="22" s="1"/>
  <c r="M267" i="22"/>
  <c r="M201" i="2"/>
  <c r="M169" i="2"/>
  <c r="M291" i="2"/>
  <c r="N27" i="22"/>
  <c r="O27" i="22" s="1"/>
  <c r="M211" i="2"/>
  <c r="N58" i="22"/>
  <c r="O58" i="22" s="1"/>
  <c r="M296" i="2"/>
  <c r="N237" i="22"/>
  <c r="O237" i="22" s="1"/>
  <c r="M130" i="22"/>
  <c r="N38" i="22"/>
  <c r="O38" i="22" s="1"/>
  <c r="M196" i="2"/>
  <c r="N39" i="22"/>
  <c r="O39" i="22" s="1"/>
  <c r="M276" i="2"/>
  <c r="M120" i="22"/>
  <c r="M184" i="2"/>
  <c r="N193" i="22"/>
  <c r="O193" i="22" s="1"/>
  <c r="M140" i="22"/>
  <c r="M124" i="2"/>
  <c r="M183" i="22"/>
  <c r="N31" i="22"/>
  <c r="O31" i="22" s="1"/>
  <c r="N263" i="22"/>
  <c r="O263" i="22" s="1"/>
  <c r="M271" i="2"/>
  <c r="M134" i="2"/>
  <c r="M192" i="22"/>
  <c r="N32" i="22"/>
  <c r="M109" i="2"/>
  <c r="M262" i="22"/>
  <c r="M171" i="22"/>
  <c r="M187" i="2"/>
  <c r="N44" i="22"/>
  <c r="O44" i="22" s="1"/>
  <c r="M306" i="2"/>
  <c r="M272" i="22"/>
  <c r="M301" i="2"/>
  <c r="M168" i="22"/>
  <c r="M149" i="2"/>
  <c r="N241" i="2"/>
  <c r="O241" i="2" s="1"/>
  <c r="N246" i="2"/>
  <c r="O246" i="2" s="1"/>
  <c r="L185" i="2"/>
  <c r="J187" i="22"/>
  <c r="F211" i="22"/>
  <c r="F123" i="2"/>
  <c r="AN5" i="5"/>
  <c r="C17" i="1"/>
  <c r="F124" i="22"/>
  <c r="D14" i="1"/>
  <c r="AO7" i="5" s="1"/>
  <c r="L205" i="22"/>
  <c r="F73" i="2"/>
  <c r="E70" i="1"/>
  <c r="AP63" i="5" s="1"/>
  <c r="K218" i="22"/>
  <c r="L219" i="22"/>
  <c r="L48" i="22"/>
  <c r="L55" i="22"/>
  <c r="E15" i="21" s="1"/>
  <c r="L239" i="22"/>
  <c r="K231" i="2"/>
  <c r="L232" i="2"/>
  <c r="L164" i="2"/>
  <c r="D12" i="21"/>
  <c r="J65" i="22"/>
  <c r="AN7" i="5"/>
  <c r="F216" i="2"/>
  <c r="F200" i="2"/>
  <c r="F104" i="22"/>
  <c r="F150" i="22"/>
  <c r="F236" i="2"/>
  <c r="F75" i="2"/>
  <c r="F281" i="22"/>
  <c r="F113" i="2"/>
  <c r="J257" i="22"/>
  <c r="F287" i="22"/>
  <c r="F266" i="22"/>
  <c r="L285" i="22"/>
  <c r="F259" i="2"/>
  <c r="F188" i="22"/>
  <c r="L163" i="22"/>
  <c r="L170" i="2"/>
  <c r="H240" i="22"/>
  <c r="H258" i="22" s="1"/>
  <c r="H256" i="22"/>
  <c r="H72" i="22" s="1"/>
  <c r="L250" i="2"/>
  <c r="L187" i="2"/>
  <c r="L206" i="2"/>
  <c r="L208" i="2" s="1"/>
  <c r="L222" i="2"/>
  <c r="L296" i="2"/>
  <c r="L262" i="22"/>
  <c r="L251" i="22"/>
  <c r="L202" i="22"/>
  <c r="L224" i="22"/>
  <c r="L156" i="22"/>
  <c r="H227" i="2"/>
  <c r="K224" i="22"/>
  <c r="L225" i="22"/>
  <c r="L249" i="22"/>
  <c r="H224" i="2"/>
  <c r="H234" i="2"/>
  <c r="H236" i="2" s="1"/>
  <c r="H104" i="22"/>
  <c r="H152" i="22" s="1"/>
  <c r="H150" i="22"/>
  <c r="H68" i="22" s="1"/>
  <c r="L160" i="22"/>
  <c r="L166" i="22"/>
  <c r="L279" i="2"/>
  <c r="F148" i="2"/>
  <c r="J109" i="2"/>
  <c r="J111" i="2" s="1"/>
  <c r="J113" i="2" s="1"/>
  <c r="J149" i="2"/>
  <c r="J139" i="2"/>
  <c r="J141" i="2" s="1"/>
  <c r="J143" i="2" s="1"/>
  <c r="J104" i="2"/>
  <c r="J134" i="2"/>
  <c r="J144" i="2"/>
  <c r="J146" i="2" s="1"/>
  <c r="J148" i="2" s="1"/>
  <c r="J129" i="2"/>
  <c r="J131" i="2" s="1"/>
  <c r="J133" i="2" s="1"/>
  <c r="J119" i="2"/>
  <c r="J121" i="2" s="1"/>
  <c r="J123" i="2" s="1"/>
  <c r="J124" i="2"/>
  <c r="J114" i="2"/>
  <c r="F118" i="2"/>
  <c r="H158" i="22"/>
  <c r="H188" i="22" s="1"/>
  <c r="H186" i="22"/>
  <c r="H69" i="22" s="1"/>
  <c r="F300" i="2"/>
  <c r="L200" i="22"/>
  <c r="L41" i="22"/>
  <c r="E13" i="21" s="1"/>
  <c r="L195" i="22"/>
  <c r="L169" i="22"/>
  <c r="J213" i="22"/>
  <c r="F295" i="2"/>
  <c r="L184" i="22"/>
  <c r="L172" i="22"/>
  <c r="L209" i="2"/>
  <c r="L178" i="22"/>
  <c r="L175" i="22"/>
  <c r="L270" i="22"/>
  <c r="L289" i="2"/>
  <c r="L199" i="2"/>
  <c r="L41" i="2"/>
  <c r="E13" i="1" s="1"/>
  <c r="AP6" i="5" s="1"/>
  <c r="F133" i="2"/>
  <c r="F254" i="2"/>
  <c r="H216" i="2"/>
  <c r="F205" i="2"/>
  <c r="F138" i="2"/>
  <c r="AF13" i="5"/>
  <c r="F250" i="22"/>
  <c r="H287" i="22"/>
  <c r="H73" i="22" s="1"/>
  <c r="H266" i="22"/>
  <c r="H289" i="22" s="1"/>
  <c r="F143" i="2"/>
  <c r="J312" i="2"/>
  <c r="F286" i="22"/>
  <c r="J240" i="2" l="1"/>
  <c r="J242" i="2" s="1"/>
  <c r="J244" i="2" s="1"/>
  <c r="J221" i="22"/>
  <c r="J223" i="22" s="1"/>
  <c r="J245" i="2"/>
  <c r="J247" i="2" s="1"/>
  <c r="J249" i="2" s="1"/>
  <c r="J255" i="2"/>
  <c r="J257" i="2" s="1"/>
  <c r="J259" i="2" s="1"/>
  <c r="J71" i="22"/>
  <c r="J246" i="22"/>
  <c r="J248" i="22" s="1"/>
  <c r="J250" i="22" s="1"/>
  <c r="J241" i="22"/>
  <c r="J243" i="22" s="1"/>
  <c r="J245" i="22" s="1"/>
  <c r="J201" i="2"/>
  <c r="J203" i="2" s="1"/>
  <c r="J180" i="22"/>
  <c r="J182" i="22" s="1"/>
  <c r="J227" i="22"/>
  <c r="J229" i="22" s="1"/>
  <c r="J266" i="2"/>
  <c r="J268" i="2" s="1"/>
  <c r="J270" i="2" s="1"/>
  <c r="J306" i="2"/>
  <c r="J308" i="2" s="1"/>
  <c r="J310" i="2" s="1"/>
  <c r="J301" i="2"/>
  <c r="J303" i="2" s="1"/>
  <c r="J305" i="2" s="1"/>
  <c r="J211" i="2"/>
  <c r="J213" i="2" s="1"/>
  <c r="J215" i="2" s="1"/>
  <c r="J286" i="2"/>
  <c r="J288" i="2" s="1"/>
  <c r="J290" i="2" s="1"/>
  <c r="J224" i="22"/>
  <c r="J226" i="22" s="1"/>
  <c r="J196" i="2"/>
  <c r="J198" i="2" s="1"/>
  <c r="J200" i="2" s="1"/>
  <c r="J281" i="2"/>
  <c r="J283" i="2" s="1"/>
  <c r="J285" i="2" s="1"/>
  <c r="J276" i="2"/>
  <c r="J278" i="2" s="1"/>
  <c r="J280" i="2" s="1"/>
  <c r="D10" i="21"/>
  <c r="D10" i="1"/>
  <c r="AO3" i="5" s="1"/>
  <c r="J125" i="22"/>
  <c r="J127" i="22" s="1"/>
  <c r="J251" i="22"/>
  <c r="J253" i="22" s="1"/>
  <c r="J255" i="22" s="1"/>
  <c r="AG7" i="5"/>
  <c r="J291" i="2"/>
  <c r="J293" i="2" s="1"/>
  <c r="J295" i="2" s="1"/>
  <c r="J165" i="22"/>
  <c r="J167" i="22" s="1"/>
  <c r="J159" i="22"/>
  <c r="J161" i="22" s="1"/>
  <c r="J162" i="22"/>
  <c r="J164" i="22" s="1"/>
  <c r="J177" i="22"/>
  <c r="J179" i="22" s="1"/>
  <c r="J183" i="22"/>
  <c r="J185" i="22" s="1"/>
  <c r="J168" i="22"/>
  <c r="J170" i="22" s="1"/>
  <c r="J174" i="22"/>
  <c r="J176" i="22" s="1"/>
  <c r="AG5" i="5"/>
  <c r="AG9" i="5"/>
  <c r="J120" i="22"/>
  <c r="J122" i="22" s="1"/>
  <c r="J156" i="22"/>
  <c r="J158" i="22" s="1"/>
  <c r="AG12" i="5"/>
  <c r="J166" i="2"/>
  <c r="J168" i="2" s="1"/>
  <c r="J105" i="22"/>
  <c r="J107" i="22" s="1"/>
  <c r="J130" i="22"/>
  <c r="J132" i="22" s="1"/>
  <c r="J134" i="22" s="1"/>
  <c r="J115" i="22"/>
  <c r="J117" i="22" s="1"/>
  <c r="J119" i="22" s="1"/>
  <c r="J100" i="22"/>
  <c r="J102" i="22" s="1"/>
  <c r="J104" i="22" s="1"/>
  <c r="J135" i="22"/>
  <c r="J137" i="22" s="1"/>
  <c r="J139" i="22" s="1"/>
  <c r="J110" i="22"/>
  <c r="J112" i="22" s="1"/>
  <c r="J114" i="22" s="1"/>
  <c r="J140" i="22"/>
  <c r="J142" i="22" s="1"/>
  <c r="J144" i="22" s="1"/>
  <c r="J187" i="2"/>
  <c r="J189" i="2" s="1"/>
  <c r="J163" i="2"/>
  <c r="J160" i="2"/>
  <c r="J162" i="2" s="1"/>
  <c r="J175" i="2"/>
  <c r="J177" i="2" s="1"/>
  <c r="J267" i="22"/>
  <c r="J269" i="22" s="1"/>
  <c r="J282" i="22"/>
  <c r="J284" i="22" s="1"/>
  <c r="J286" i="22" s="1"/>
  <c r="J296" i="2"/>
  <c r="J298" i="2" s="1"/>
  <c r="J300" i="2" s="1"/>
  <c r="J222" i="2"/>
  <c r="J224" i="2" s="1"/>
  <c r="J169" i="2"/>
  <c r="J171" i="2" s="1"/>
  <c r="J277" i="22"/>
  <c r="J279" i="22" s="1"/>
  <c r="J281" i="22" s="1"/>
  <c r="J207" i="22"/>
  <c r="J209" i="22" s="1"/>
  <c r="J202" i="22"/>
  <c r="J204" i="22" s="1"/>
  <c r="J206" i="22" s="1"/>
  <c r="J228" i="2"/>
  <c r="J231" i="2"/>
  <c r="J233" i="2" s="1"/>
  <c r="J181" i="2"/>
  <c r="J183" i="2" s="1"/>
  <c r="J184" i="2"/>
  <c r="J186" i="2" s="1"/>
  <c r="J178" i="2"/>
  <c r="J180" i="2" s="1"/>
  <c r="J75" i="2"/>
  <c r="J272" i="22"/>
  <c r="J274" i="22" s="1"/>
  <c r="J276" i="22" s="1"/>
  <c r="J192" i="22"/>
  <c r="J194" i="22" s="1"/>
  <c r="J196" i="22" s="1"/>
  <c r="L196" i="2"/>
  <c r="L198" i="2" s="1"/>
  <c r="L200" i="2" s="1"/>
  <c r="L192" i="22"/>
  <c r="L194" i="22" s="1"/>
  <c r="L196" i="22" s="1"/>
  <c r="H214" i="22"/>
  <c r="F57" i="1"/>
  <c r="AQ51" i="5" s="1"/>
  <c r="AQ50" i="5"/>
  <c r="L165" i="22"/>
  <c r="L167" i="22" s="1"/>
  <c r="AH6" i="5"/>
  <c r="AH10" i="5"/>
  <c r="AH11" i="5"/>
  <c r="G62" i="1"/>
  <c r="AQ56" i="5"/>
  <c r="L197" i="22"/>
  <c r="L199" i="22" s="1"/>
  <c r="L201" i="22" s="1"/>
  <c r="L231" i="2"/>
  <c r="L233" i="2" s="1"/>
  <c r="L246" i="22"/>
  <c r="L248" i="22" s="1"/>
  <c r="L250" i="22" s="1"/>
  <c r="L163" i="2"/>
  <c r="L165" i="2" s="1"/>
  <c r="L207" i="22"/>
  <c r="L209" i="22" s="1"/>
  <c r="L211" i="22" s="1"/>
  <c r="L245" i="2"/>
  <c r="L247" i="2" s="1"/>
  <c r="L249" i="2" s="1"/>
  <c r="L183" i="22"/>
  <c r="L185" i="22" s="1"/>
  <c r="L211" i="2"/>
  <c r="L213" i="2" s="1"/>
  <c r="L215" i="2" s="1"/>
  <c r="L175" i="2"/>
  <c r="L177" i="2" s="1"/>
  <c r="L228" i="2"/>
  <c r="L230" i="2" s="1"/>
  <c r="L169" i="2"/>
  <c r="L171" i="2" s="1"/>
  <c r="L184" i="2"/>
  <c r="L186" i="2" s="1"/>
  <c r="L241" i="22"/>
  <c r="L243" i="22" s="1"/>
  <c r="L245" i="22" s="1"/>
  <c r="L221" i="22"/>
  <c r="L223" i="22" s="1"/>
  <c r="L213" i="22"/>
  <c r="L225" i="2"/>
  <c r="L227" i="2" s="1"/>
  <c r="L201" i="2"/>
  <c r="L203" i="2" s="1"/>
  <c r="L189" i="2"/>
  <c r="L236" i="22"/>
  <c r="L238" i="22" s="1"/>
  <c r="L240" i="22" s="1"/>
  <c r="L160" i="2"/>
  <c r="L162" i="2" s="1"/>
  <c r="L291" i="2"/>
  <c r="L293" i="2" s="1"/>
  <c r="L295" i="2" s="1"/>
  <c r="L227" i="22"/>
  <c r="L229" i="22" s="1"/>
  <c r="L286" i="2"/>
  <c r="L288" i="2" s="1"/>
  <c r="L290" i="2" s="1"/>
  <c r="L204" i="22"/>
  <c r="L253" i="22"/>
  <c r="L252" i="2"/>
  <c r="L264" i="22"/>
  <c r="L298" i="2"/>
  <c r="L158" i="22"/>
  <c r="L226" i="22"/>
  <c r="L282" i="22"/>
  <c r="N244" i="22"/>
  <c r="O244" i="22" s="1"/>
  <c r="N279" i="2"/>
  <c r="O279" i="2" s="1"/>
  <c r="O60" i="2"/>
  <c r="N176" i="2"/>
  <c r="O176" i="2" s="1"/>
  <c r="O29" i="2"/>
  <c r="H232" i="22"/>
  <c r="E12" i="21"/>
  <c r="L65" i="22"/>
  <c r="N229" i="2"/>
  <c r="O229" i="2" s="1"/>
  <c r="M228" i="2"/>
  <c r="N214" i="2"/>
  <c r="O214" i="2" s="1"/>
  <c r="L271" i="2"/>
  <c r="O40" i="2"/>
  <c r="L144" i="2"/>
  <c r="L134" i="2"/>
  <c r="L136" i="2" s="1"/>
  <c r="L138" i="2" s="1"/>
  <c r="L119" i="2"/>
  <c r="L121" i="2" s="1"/>
  <c r="L123" i="2" s="1"/>
  <c r="L104" i="2"/>
  <c r="L106" i="2" s="1"/>
  <c r="L114" i="2"/>
  <c r="L116" i="2" s="1"/>
  <c r="L118" i="2" s="1"/>
  <c r="L129" i="2"/>
  <c r="L131" i="2" s="1"/>
  <c r="L124" i="2"/>
  <c r="L126" i="2" s="1"/>
  <c r="L128" i="2" s="1"/>
  <c r="L139" i="2"/>
  <c r="L149" i="2"/>
  <c r="L151" i="2" s="1"/>
  <c r="L153" i="2" s="1"/>
  <c r="L109" i="2"/>
  <c r="L111" i="2" s="1"/>
  <c r="L113" i="2" s="1"/>
  <c r="L257" i="22"/>
  <c r="N225" i="22"/>
  <c r="O225" i="22" s="1"/>
  <c r="M224" i="22"/>
  <c r="N163" i="22"/>
  <c r="O163" i="22" s="1"/>
  <c r="L306" i="2"/>
  <c r="N172" i="22"/>
  <c r="O172" i="22" s="1"/>
  <c r="N175" i="22"/>
  <c r="O175" i="22" s="1"/>
  <c r="O30" i="22"/>
  <c r="L266" i="2"/>
  <c r="F72" i="2"/>
  <c r="L281" i="2"/>
  <c r="L224" i="2"/>
  <c r="L217" i="2"/>
  <c r="J136" i="2"/>
  <c r="F73" i="22"/>
  <c r="N169" i="22"/>
  <c r="O169" i="22" s="1"/>
  <c r="O28" i="22"/>
  <c r="L177" i="22"/>
  <c r="L171" i="22"/>
  <c r="O41" i="22"/>
  <c r="J116" i="2"/>
  <c r="J151" i="2"/>
  <c r="L276" i="2"/>
  <c r="L162" i="22"/>
  <c r="F68" i="22"/>
  <c r="F74" i="2"/>
  <c r="F218" i="2"/>
  <c r="L218" i="22"/>
  <c r="AN10" i="5"/>
  <c r="N178" i="22"/>
  <c r="O178" i="22" s="1"/>
  <c r="N205" i="22"/>
  <c r="O205" i="22" s="1"/>
  <c r="N166" i="22"/>
  <c r="O166" i="22" s="1"/>
  <c r="N184" i="22"/>
  <c r="O184" i="22" s="1"/>
  <c r="N195" i="22"/>
  <c r="O195" i="22" s="1"/>
  <c r="N41" i="22"/>
  <c r="F13" i="21" s="1"/>
  <c r="G13" i="21" s="1"/>
  <c r="N160" i="22"/>
  <c r="O160" i="22" s="1"/>
  <c r="N299" i="2"/>
  <c r="O299" i="2" s="1"/>
  <c r="N55" i="2"/>
  <c r="F15" i="1" s="1"/>
  <c r="AQ8" i="5" s="1"/>
  <c r="N243" i="2"/>
  <c r="O243" i="2" s="1"/>
  <c r="N204" i="2"/>
  <c r="O204" i="2" s="1"/>
  <c r="N253" i="2"/>
  <c r="O253" i="2" s="1"/>
  <c r="H249" i="2"/>
  <c r="H262" i="2" s="1"/>
  <c r="L187" i="22"/>
  <c r="F76" i="2"/>
  <c r="L178" i="2"/>
  <c r="L180" i="2" s="1"/>
  <c r="L301" i="2"/>
  <c r="L172" i="2"/>
  <c r="L255" i="2"/>
  <c r="F258" i="22"/>
  <c r="E12" i="1"/>
  <c r="L69" i="2"/>
  <c r="N258" i="2"/>
  <c r="O258" i="2" s="1"/>
  <c r="O54" i="2"/>
  <c r="O52" i="22"/>
  <c r="O55" i="22" s="1"/>
  <c r="F152" i="22"/>
  <c r="N200" i="22"/>
  <c r="O200" i="22" s="1"/>
  <c r="N188" i="2"/>
  <c r="O188" i="2" s="1"/>
  <c r="N181" i="22"/>
  <c r="O181" i="22" s="1"/>
  <c r="O32" i="22"/>
  <c r="N41" i="2"/>
  <c r="F13" i="1" s="1"/>
  <c r="AQ6" i="5" s="1"/>
  <c r="N199" i="2"/>
  <c r="O199" i="2" s="1"/>
  <c r="N173" i="2"/>
  <c r="O173" i="2" s="1"/>
  <c r="F70" i="22"/>
  <c r="F214" i="22"/>
  <c r="L210" i="2"/>
  <c r="O46" i="22"/>
  <c r="L180" i="22"/>
  <c r="N239" i="22"/>
  <c r="N55" i="22"/>
  <c r="F15" i="21" s="1"/>
  <c r="G15" i="21" s="1"/>
  <c r="N275" i="22"/>
  <c r="O275" i="22" s="1"/>
  <c r="N274" i="2"/>
  <c r="O274" i="2" s="1"/>
  <c r="O59" i="2"/>
  <c r="N34" i="22"/>
  <c r="N157" i="22"/>
  <c r="N67" i="2"/>
  <c r="F16" i="1" s="1"/>
  <c r="AQ9" i="5" s="1"/>
  <c r="N269" i="2"/>
  <c r="O269" i="2" s="1"/>
  <c r="N182" i="2"/>
  <c r="O182" i="2" s="1"/>
  <c r="N201" i="2"/>
  <c r="N228" i="2"/>
  <c r="N175" i="2"/>
  <c r="N255" i="2"/>
  <c r="N257" i="2" s="1"/>
  <c r="N266" i="2"/>
  <c r="N268" i="2" s="1"/>
  <c r="N246" i="22"/>
  <c r="N221" i="22"/>
  <c r="N272" i="22"/>
  <c r="N274" i="22" s="1"/>
  <c r="N202" i="22"/>
  <c r="N183" i="22"/>
  <c r="L272" i="22"/>
  <c r="AP9" i="5"/>
  <c r="O33" i="2"/>
  <c r="O31" i="2"/>
  <c r="L240" i="2"/>
  <c r="O64" i="2"/>
  <c r="L235" i="2"/>
  <c r="J210" i="2"/>
  <c r="O26" i="22"/>
  <c r="N280" i="22"/>
  <c r="O280" i="22" s="1"/>
  <c r="O61" i="22"/>
  <c r="N209" i="2"/>
  <c r="O209" i="2" s="1"/>
  <c r="N228" i="22"/>
  <c r="O228" i="22" s="1"/>
  <c r="M227" i="22"/>
  <c r="O47" i="22"/>
  <c r="N179" i="2"/>
  <c r="O179" i="2" s="1"/>
  <c r="O30" i="2"/>
  <c r="N167" i="2"/>
  <c r="O167" i="2" s="1"/>
  <c r="O26" i="2"/>
  <c r="L288" i="22"/>
  <c r="AO5" i="5"/>
  <c r="D17" i="1"/>
  <c r="AH8" i="5"/>
  <c r="AH5" i="5"/>
  <c r="E10" i="21"/>
  <c r="E10" i="1"/>
  <c r="AP3" i="5" s="1"/>
  <c r="AH12" i="5"/>
  <c r="AH9" i="5"/>
  <c r="AH7" i="5"/>
  <c r="AP8" i="5"/>
  <c r="H74" i="2"/>
  <c r="H78" i="2" s="1"/>
  <c r="H218" i="2"/>
  <c r="E14" i="21"/>
  <c r="L71" i="22"/>
  <c r="O29" i="22"/>
  <c r="D17" i="21"/>
  <c r="N48" i="22"/>
  <c r="M218" i="22"/>
  <c r="N219" i="22"/>
  <c r="N265" i="22"/>
  <c r="N63" i="22"/>
  <c r="F16" i="21" s="1"/>
  <c r="G16" i="21" s="1"/>
  <c r="N270" i="22"/>
  <c r="O270" i="22" s="1"/>
  <c r="O59" i="22"/>
  <c r="M221" i="22"/>
  <c r="N222" i="22"/>
  <c r="O222" i="22" s="1"/>
  <c r="N309" i="2"/>
  <c r="O309" i="2" s="1"/>
  <c r="N304" i="2"/>
  <c r="O304" i="2" s="1"/>
  <c r="F156" i="2"/>
  <c r="L181" i="2"/>
  <c r="O65" i="2"/>
  <c r="L277" i="22"/>
  <c r="F72" i="22"/>
  <c r="J266" i="22"/>
  <c r="J126" i="2"/>
  <c r="N249" i="22"/>
  <c r="O249" i="22" s="1"/>
  <c r="N248" i="2"/>
  <c r="O248" i="2" s="1"/>
  <c r="O52" i="2"/>
  <c r="N48" i="2"/>
  <c r="N223" i="2"/>
  <c r="M222" i="2"/>
  <c r="O44" i="2"/>
  <c r="G57" i="1"/>
  <c r="AR51" i="5" s="1"/>
  <c r="O39" i="2"/>
  <c r="F70" i="1"/>
  <c r="AQ63" i="5" s="1"/>
  <c r="N170" i="2"/>
  <c r="O170" i="2" s="1"/>
  <c r="F313" i="2"/>
  <c r="G63" i="1"/>
  <c r="AR57" i="5" s="1"/>
  <c r="M225" i="2"/>
  <c r="N226" i="2"/>
  <c r="O226" i="2" s="1"/>
  <c r="O45" i="2"/>
  <c r="O46" i="2"/>
  <c r="L312" i="2"/>
  <c r="L261" i="2"/>
  <c r="L267" i="22"/>
  <c r="L269" i="22" s="1"/>
  <c r="L271" i="22" s="1"/>
  <c r="F289" i="22"/>
  <c r="N164" i="2"/>
  <c r="O164" i="2" s="1"/>
  <c r="N285" i="22"/>
  <c r="O285" i="22" s="1"/>
  <c r="O27" i="2"/>
  <c r="O37" i="2"/>
  <c r="L174" i="22"/>
  <c r="J106" i="2"/>
  <c r="L159" i="22"/>
  <c r="L161" i="22" s="1"/>
  <c r="L231" i="22"/>
  <c r="O58" i="2"/>
  <c r="L168" i="22"/>
  <c r="L170" i="22" s="1"/>
  <c r="H74" i="22"/>
  <c r="O62" i="22"/>
  <c r="L120" i="22"/>
  <c r="L122" i="22" s="1"/>
  <c r="L124" i="22" s="1"/>
  <c r="L135" i="22"/>
  <c r="L130" i="22"/>
  <c r="L110" i="22"/>
  <c r="L112" i="22" s="1"/>
  <c r="L125" i="22"/>
  <c r="L127" i="22" s="1"/>
  <c r="L129" i="22" s="1"/>
  <c r="L145" i="22"/>
  <c r="L105" i="22"/>
  <c r="L107" i="22" s="1"/>
  <c r="L109" i="22" s="1"/>
  <c r="L100" i="22"/>
  <c r="L102" i="22" s="1"/>
  <c r="L140" i="22"/>
  <c r="L142" i="22" s="1"/>
  <c r="L115" i="22"/>
  <c r="N210" i="22"/>
  <c r="O210" i="22" s="1"/>
  <c r="N254" i="22"/>
  <c r="O254" i="22" s="1"/>
  <c r="N34" i="2"/>
  <c r="N161" i="2"/>
  <c r="O24" i="2"/>
  <c r="N284" i="2"/>
  <c r="O284" i="2" s="1"/>
  <c r="N185" i="2"/>
  <c r="O185" i="2" s="1"/>
  <c r="N294" i="2"/>
  <c r="O294" i="2" s="1"/>
  <c r="N232" i="2"/>
  <c r="O232" i="2" s="1"/>
  <c r="M231" i="2"/>
  <c r="N289" i="2"/>
  <c r="O289" i="2" s="1"/>
  <c r="L166" i="2"/>
  <c r="L168" i="2" s="1"/>
  <c r="O51" i="2"/>
  <c r="F262" i="2"/>
  <c r="L191" i="2"/>
  <c r="E14" i="1"/>
  <c r="L75" i="2"/>
  <c r="J262" i="2" l="1"/>
  <c r="J260" i="2"/>
  <c r="J76" i="2" s="1"/>
  <c r="J258" i="22"/>
  <c r="J313" i="2"/>
  <c r="J230" i="22"/>
  <c r="J232" i="22" s="1"/>
  <c r="J186" i="22"/>
  <c r="J69" i="22" s="1"/>
  <c r="J256" i="22"/>
  <c r="J72" i="22" s="1"/>
  <c r="J311" i="2"/>
  <c r="J77" i="2" s="1"/>
  <c r="AG13" i="5"/>
  <c r="J190" i="2"/>
  <c r="J73" i="2" s="1"/>
  <c r="J165" i="2"/>
  <c r="J192" i="2" s="1"/>
  <c r="J234" i="2"/>
  <c r="J236" i="2" s="1"/>
  <c r="J287" i="22"/>
  <c r="J73" i="22" s="1"/>
  <c r="J212" i="22"/>
  <c r="J70" i="22" s="1"/>
  <c r="J230" i="2"/>
  <c r="L216" i="2"/>
  <c r="L74" i="2" s="1"/>
  <c r="AR56" i="5"/>
  <c r="L205" i="2"/>
  <c r="N231" i="2"/>
  <c r="N233" i="2" s="1"/>
  <c r="O233" i="2" s="1"/>
  <c r="J150" i="22"/>
  <c r="J68" i="22" s="1"/>
  <c r="N184" i="2"/>
  <c r="O184" i="2" s="1"/>
  <c r="N160" i="2"/>
  <c r="O160" i="2" s="1"/>
  <c r="N291" i="2"/>
  <c r="N293" i="2" s="1"/>
  <c r="O293" i="2" s="1"/>
  <c r="AI11" i="5"/>
  <c r="AI6" i="5"/>
  <c r="AI10" i="5"/>
  <c r="L212" i="22"/>
  <c r="L214" i="22" s="1"/>
  <c r="N245" i="2"/>
  <c r="N247" i="2" s="1"/>
  <c r="O247" i="2" s="1"/>
  <c r="N178" i="2"/>
  <c r="O178" i="2" s="1"/>
  <c r="N181" i="2"/>
  <c r="N183" i="2" s="1"/>
  <c r="N168" i="22"/>
  <c r="N170" i="22" s="1"/>
  <c r="O170" i="22" s="1"/>
  <c r="N163" i="2"/>
  <c r="O163" i="2" s="1"/>
  <c r="N169" i="2"/>
  <c r="N171" i="2" s="1"/>
  <c r="O171" i="2" s="1"/>
  <c r="N166" i="2"/>
  <c r="O166" i="2" s="1"/>
  <c r="N187" i="2"/>
  <c r="N189" i="2" s="1"/>
  <c r="O189" i="2" s="1"/>
  <c r="N267" i="22"/>
  <c r="N269" i="22" s="1"/>
  <c r="N271" i="22" s="1"/>
  <c r="O63" i="22"/>
  <c r="N250" i="2"/>
  <c r="N252" i="2" s="1"/>
  <c r="N254" i="2" s="1"/>
  <c r="N177" i="22"/>
  <c r="O177" i="22" s="1"/>
  <c r="O34" i="22"/>
  <c r="N162" i="22"/>
  <c r="O162" i="22" s="1"/>
  <c r="L234" i="2"/>
  <c r="L236" i="2" s="1"/>
  <c r="N171" i="22"/>
  <c r="N173" i="22" s="1"/>
  <c r="N288" i="22"/>
  <c r="O288" i="22" s="1"/>
  <c r="N306" i="2"/>
  <c r="N308" i="2" s="1"/>
  <c r="N310" i="2" s="1"/>
  <c r="G16" i="1"/>
  <c r="AR9" i="5" s="1"/>
  <c r="O48" i="22"/>
  <c r="N172" i="2"/>
  <c r="O172" i="2" s="1"/>
  <c r="G15" i="1"/>
  <c r="AR8" i="5" s="1"/>
  <c r="N259" i="2"/>
  <c r="N236" i="22"/>
  <c r="N238" i="22" s="1"/>
  <c r="O238" i="22" s="1"/>
  <c r="N156" i="22"/>
  <c r="O156" i="22" s="1"/>
  <c r="N257" i="22"/>
  <c r="O257" i="22" s="1"/>
  <c r="N165" i="22"/>
  <c r="O165" i="22" s="1"/>
  <c r="E17" i="21"/>
  <c r="O41" i="2"/>
  <c r="N281" i="2"/>
  <c r="N283" i="2" s="1"/>
  <c r="N285" i="2" s="1"/>
  <c r="N296" i="2"/>
  <c r="N298" i="2" s="1"/>
  <c r="N300" i="2" s="1"/>
  <c r="N174" i="22"/>
  <c r="N176" i="22" s="1"/>
  <c r="N276" i="2"/>
  <c r="N278" i="2" s="1"/>
  <c r="N280" i="2" s="1"/>
  <c r="N301" i="2"/>
  <c r="N303" i="2" s="1"/>
  <c r="N305" i="2" s="1"/>
  <c r="N276" i="22"/>
  <c r="N159" i="22"/>
  <c r="N161" i="22" s="1"/>
  <c r="O161" i="22" s="1"/>
  <c r="N241" i="22"/>
  <c r="O241" i="22" s="1"/>
  <c r="N177" i="2"/>
  <c r="O177" i="2" s="1"/>
  <c r="O175" i="2"/>
  <c r="N230" i="2"/>
  <c r="O228" i="2"/>
  <c r="N203" i="2"/>
  <c r="N205" i="2" s="1"/>
  <c r="O201" i="2"/>
  <c r="N248" i="22"/>
  <c r="O246" i="22"/>
  <c r="N185" i="22"/>
  <c r="O185" i="22" s="1"/>
  <c r="O183" i="22"/>
  <c r="N204" i="22"/>
  <c r="N206" i="22" s="1"/>
  <c r="O202" i="22"/>
  <c r="N223" i="22"/>
  <c r="O223" i="22" s="1"/>
  <c r="O221" i="22"/>
  <c r="N270" i="2"/>
  <c r="L104" i="22"/>
  <c r="N75" i="2"/>
  <c r="O75" i="2" s="1"/>
  <c r="F14" i="1"/>
  <c r="AQ7" i="5" s="1"/>
  <c r="AO10" i="5"/>
  <c r="O34" i="2"/>
  <c r="L147" i="22"/>
  <c r="O312" i="2"/>
  <c r="L300" i="2"/>
  <c r="N262" i="22"/>
  <c r="L164" i="22"/>
  <c r="N224" i="22"/>
  <c r="L114" i="22"/>
  <c r="N251" i="22"/>
  <c r="N218" i="22"/>
  <c r="L274" i="22"/>
  <c r="O272" i="22"/>
  <c r="N312" i="2"/>
  <c r="N197" i="22"/>
  <c r="N213" i="22"/>
  <c r="O213" i="22" s="1"/>
  <c r="L308" i="2"/>
  <c r="L117" i="22"/>
  <c r="L137" i="22"/>
  <c r="J154" i="2"/>
  <c r="J108" i="2"/>
  <c r="O55" i="2"/>
  <c r="N286" i="2"/>
  <c r="N207" i="22"/>
  <c r="L144" i="22"/>
  <c r="L176" i="22"/>
  <c r="N225" i="2"/>
  <c r="N222" i="2"/>
  <c r="N71" i="22"/>
  <c r="O71" i="22" s="1"/>
  <c r="F14" i="21"/>
  <c r="G14" i="21" s="1"/>
  <c r="N227" i="22"/>
  <c r="N206" i="2"/>
  <c r="L242" i="2"/>
  <c r="N100" i="22"/>
  <c r="N102" i="22" s="1"/>
  <c r="N135" i="22"/>
  <c r="N137" i="22" s="1"/>
  <c r="N139" i="22" s="1"/>
  <c r="N140" i="22"/>
  <c r="N110" i="22"/>
  <c r="N112" i="22" s="1"/>
  <c r="N114" i="22" s="1"/>
  <c r="N115" i="22"/>
  <c r="N117" i="22" s="1"/>
  <c r="N119" i="22" s="1"/>
  <c r="N125" i="22"/>
  <c r="N145" i="22"/>
  <c r="N147" i="22" s="1"/>
  <c r="N149" i="22" s="1"/>
  <c r="N130" i="22"/>
  <c r="N132" i="22" s="1"/>
  <c r="N134" i="22" s="1"/>
  <c r="N120" i="22"/>
  <c r="N105" i="22"/>
  <c r="N180" i="22"/>
  <c r="N182" i="22" s="1"/>
  <c r="G13" i="1"/>
  <c r="AR6" i="5" s="1"/>
  <c r="L186" i="22"/>
  <c r="L69" i="22" s="1"/>
  <c r="L206" i="22"/>
  <c r="L182" i="22"/>
  <c r="C19" i="1"/>
  <c r="H80" i="2"/>
  <c r="L257" i="2"/>
  <c r="O255" i="2"/>
  <c r="J153" i="2"/>
  <c r="C19" i="21"/>
  <c r="C21" i="21" s="1"/>
  <c r="C72" i="21" s="1"/>
  <c r="H76" i="22"/>
  <c r="J109" i="22"/>
  <c r="L254" i="2"/>
  <c r="AP7" i="5"/>
  <c r="N191" i="2"/>
  <c r="O191" i="2" s="1"/>
  <c r="O161" i="2"/>
  <c r="N65" i="22"/>
  <c r="F12" i="21"/>
  <c r="G12" i="21" s="1"/>
  <c r="L174" i="2"/>
  <c r="F78" i="2"/>
  <c r="AP5" i="5"/>
  <c r="E17" i="1"/>
  <c r="J188" i="22"/>
  <c r="N261" i="2"/>
  <c r="O261" i="2" s="1"/>
  <c r="N192" i="22"/>
  <c r="L268" i="2"/>
  <c r="O266" i="2"/>
  <c r="L133" i="2"/>
  <c r="J128" i="2"/>
  <c r="N187" i="22"/>
  <c r="O187" i="22" s="1"/>
  <c r="O157" i="22"/>
  <c r="F74" i="22"/>
  <c r="N109" i="2"/>
  <c r="N111" i="2" s="1"/>
  <c r="N113" i="2" s="1"/>
  <c r="O113" i="2" s="1"/>
  <c r="N149" i="2"/>
  <c r="N151" i="2" s="1"/>
  <c r="N153" i="2" s="1"/>
  <c r="N139" i="2"/>
  <c r="N141" i="2" s="1"/>
  <c r="N143" i="2" s="1"/>
  <c r="N114" i="2"/>
  <c r="N134" i="2"/>
  <c r="N104" i="2"/>
  <c r="N129" i="2"/>
  <c r="N119" i="2"/>
  <c r="N144" i="2"/>
  <c r="N146" i="2" s="1"/>
  <c r="N148" i="2" s="1"/>
  <c r="N124" i="2"/>
  <c r="L141" i="2"/>
  <c r="J205" i="2"/>
  <c r="J216" i="2"/>
  <c r="L190" i="2"/>
  <c r="L73" i="2" s="1"/>
  <c r="N217" i="2"/>
  <c r="O217" i="2" s="1"/>
  <c r="L255" i="22"/>
  <c r="L258" i="22" s="1"/>
  <c r="J124" i="22"/>
  <c r="F12" i="1"/>
  <c r="G12" i="1" s="1"/>
  <c r="AR5" i="5" s="1"/>
  <c r="N69" i="2"/>
  <c r="O48" i="2"/>
  <c r="J271" i="22"/>
  <c r="N231" i="22"/>
  <c r="O231" i="22" s="1"/>
  <c r="O219" i="22"/>
  <c r="L132" i="22"/>
  <c r="N271" i="2"/>
  <c r="N273" i="2" s="1"/>
  <c r="N275" i="2" s="1"/>
  <c r="N196" i="2"/>
  <c r="N240" i="2"/>
  <c r="N242" i="2" s="1"/>
  <c r="L173" i="22"/>
  <c r="L284" i="22"/>
  <c r="L279" i="22"/>
  <c r="N277" i="22"/>
  <c r="N279" i="22" s="1"/>
  <c r="N281" i="22" s="1"/>
  <c r="J138" i="2"/>
  <c r="L283" i="2"/>
  <c r="L146" i="2"/>
  <c r="J118" i="2"/>
  <c r="N211" i="2"/>
  <c r="L303" i="2"/>
  <c r="L230" i="22"/>
  <c r="L220" i="22"/>
  <c r="J129" i="22"/>
  <c r="L273" i="2"/>
  <c r="AH13" i="5"/>
  <c r="O67" i="2"/>
  <c r="N282" i="22"/>
  <c r="N284" i="22" s="1"/>
  <c r="N286" i="22" s="1"/>
  <c r="L256" i="22"/>
  <c r="N235" i="2"/>
  <c r="O235" i="2" s="1"/>
  <c r="O223" i="2"/>
  <c r="G70" i="1"/>
  <c r="AR63" i="5" s="1"/>
  <c r="L183" i="2"/>
  <c r="O265" i="22"/>
  <c r="AI8" i="5"/>
  <c r="AI12" i="5"/>
  <c r="AI9" i="5"/>
  <c r="F10" i="1"/>
  <c r="AQ3" i="5" s="1"/>
  <c r="AI7" i="5"/>
  <c r="AI5" i="5"/>
  <c r="AJ5" i="5" s="1"/>
  <c r="F10" i="21"/>
  <c r="J211" i="22"/>
  <c r="L278" i="2"/>
  <c r="L179" i="22"/>
  <c r="O239" i="22"/>
  <c r="L108" i="2"/>
  <c r="L266" i="22"/>
  <c r="J214" i="22" l="1"/>
  <c r="N295" i="2"/>
  <c r="O295" i="2" s="1"/>
  <c r="L218" i="2"/>
  <c r="O230" i="2"/>
  <c r="O187" i="2"/>
  <c r="N240" i="22"/>
  <c r="O240" i="22" s="1"/>
  <c r="L70" i="22"/>
  <c r="O181" i="2"/>
  <c r="N249" i="2"/>
  <c r="O249" i="2" s="1"/>
  <c r="O173" i="22"/>
  <c r="N186" i="2"/>
  <c r="O186" i="2" s="1"/>
  <c r="N162" i="2"/>
  <c r="O162" i="2" s="1"/>
  <c r="O271" i="22"/>
  <c r="O269" i="22"/>
  <c r="O169" i="2"/>
  <c r="O231" i="2"/>
  <c r="O281" i="2"/>
  <c r="O171" i="22"/>
  <c r="O291" i="2"/>
  <c r="O236" i="22"/>
  <c r="AJ11" i="5"/>
  <c r="O252" i="2"/>
  <c r="N180" i="2"/>
  <c r="O180" i="2" s="1"/>
  <c r="J74" i="22"/>
  <c r="D19" i="21" s="1"/>
  <c r="D21" i="21" s="1"/>
  <c r="D72" i="21" s="1"/>
  <c r="O203" i="2"/>
  <c r="O205" i="2"/>
  <c r="N190" i="2"/>
  <c r="N73" i="2" s="1"/>
  <c r="O73" i="2" s="1"/>
  <c r="O168" i="22"/>
  <c r="O301" i="2"/>
  <c r="N168" i="2"/>
  <c r="O168" i="2" s="1"/>
  <c r="N179" i="22"/>
  <c r="O179" i="22" s="1"/>
  <c r="O159" i="22"/>
  <c r="N164" i="22"/>
  <c r="O164" i="22" s="1"/>
  <c r="O245" i="2"/>
  <c r="N243" i="22"/>
  <c r="N245" i="22" s="1"/>
  <c r="O245" i="22" s="1"/>
  <c r="AJ6" i="5"/>
  <c r="AJ10" i="5"/>
  <c r="O110" i="22"/>
  <c r="O306" i="2"/>
  <c r="N158" i="22"/>
  <c r="O158" i="22" s="1"/>
  <c r="O151" i="2"/>
  <c r="O112" i="22"/>
  <c r="O183" i="2"/>
  <c r="O65" i="22"/>
  <c r="J152" i="22"/>
  <c r="N174" i="2"/>
  <c r="O174" i="2" s="1"/>
  <c r="O267" i="22"/>
  <c r="J289" i="22"/>
  <c r="O276" i="2"/>
  <c r="N165" i="2"/>
  <c r="O165" i="2" s="1"/>
  <c r="L150" i="22"/>
  <c r="L68" i="22" s="1"/>
  <c r="O254" i="2"/>
  <c r="L287" i="22"/>
  <c r="L73" i="22" s="1"/>
  <c r="O139" i="2"/>
  <c r="O149" i="2"/>
  <c r="O300" i="2"/>
  <c r="O250" i="2"/>
  <c r="O296" i="2"/>
  <c r="O176" i="22"/>
  <c r="O100" i="22"/>
  <c r="O271" i="2"/>
  <c r="N167" i="22"/>
  <c r="O167" i="22" s="1"/>
  <c r="O111" i="2"/>
  <c r="O144" i="2"/>
  <c r="O282" i="22"/>
  <c r="O174" i="22"/>
  <c r="G14" i="1"/>
  <c r="AR7" i="5" s="1"/>
  <c r="O109" i="2"/>
  <c r="O298" i="2"/>
  <c r="AJ7" i="5"/>
  <c r="N230" i="22"/>
  <c r="N232" i="22" s="1"/>
  <c r="N220" i="22"/>
  <c r="O220" i="22" s="1"/>
  <c r="AP10" i="5"/>
  <c r="N227" i="2"/>
  <c r="O227" i="2" s="1"/>
  <c r="O225" i="2"/>
  <c r="N253" i="22"/>
  <c r="O251" i="22"/>
  <c r="L148" i="2"/>
  <c r="O148" i="2" s="1"/>
  <c r="O146" i="2"/>
  <c r="L188" i="22"/>
  <c r="N104" i="22"/>
  <c r="J156" i="2"/>
  <c r="N116" i="2"/>
  <c r="O114" i="2"/>
  <c r="C74" i="21"/>
  <c r="C75" i="21" s="1"/>
  <c r="C77" i="21" s="1"/>
  <c r="O240" i="2"/>
  <c r="L192" i="2"/>
  <c r="L281" i="22"/>
  <c r="O281" i="22" s="1"/>
  <c r="O279" i="22"/>
  <c r="N198" i="2"/>
  <c r="O196" i="2"/>
  <c r="L154" i="2"/>
  <c r="L72" i="2" s="1"/>
  <c r="AJ9" i="5"/>
  <c r="L134" i="22"/>
  <c r="O134" i="22" s="1"/>
  <c r="O132" i="22"/>
  <c r="N121" i="2"/>
  <c r="O119" i="2"/>
  <c r="L259" i="2"/>
  <c r="O259" i="2" s="1"/>
  <c r="O257" i="2"/>
  <c r="N229" i="22"/>
  <c r="O229" i="22" s="1"/>
  <c r="O227" i="22"/>
  <c r="N288" i="2"/>
  <c r="O286" i="2"/>
  <c r="L119" i="22"/>
  <c r="O119" i="22" s="1"/>
  <c r="O117" i="22"/>
  <c r="L149" i="22"/>
  <c r="O149" i="22" s="1"/>
  <c r="O147" i="22"/>
  <c r="N213" i="2"/>
  <c r="O211" i="2"/>
  <c r="AN12" i="5"/>
  <c r="C21" i="1"/>
  <c r="N107" i="22"/>
  <c r="O105" i="22"/>
  <c r="N226" i="22"/>
  <c r="O226" i="22" s="1"/>
  <c r="O224" i="22"/>
  <c r="AJ8" i="5"/>
  <c r="L305" i="2"/>
  <c r="O305" i="2" s="1"/>
  <c r="O303" i="2"/>
  <c r="N136" i="2"/>
  <c r="O134" i="2"/>
  <c r="N122" i="22"/>
  <c r="O120" i="22"/>
  <c r="O277" i="22"/>
  <c r="J74" i="2"/>
  <c r="J218" i="2"/>
  <c r="N199" i="22"/>
  <c r="O197" i="22"/>
  <c r="L260" i="2"/>
  <c r="L244" i="2"/>
  <c r="O242" i="2"/>
  <c r="O135" i="22"/>
  <c r="L232" i="22"/>
  <c r="B19" i="1"/>
  <c r="F80" i="2"/>
  <c r="N142" i="22"/>
  <c r="O140" i="22"/>
  <c r="L311" i="2"/>
  <c r="L77" i="2" s="1"/>
  <c r="L270" i="2"/>
  <c r="O268" i="2"/>
  <c r="O180" i="22"/>
  <c r="B19" i="21"/>
  <c r="F76" i="22"/>
  <c r="L285" i="2"/>
  <c r="O285" i="2" s="1"/>
  <c r="O283" i="2"/>
  <c r="F17" i="21"/>
  <c r="O204" i="22"/>
  <c r="O153" i="2"/>
  <c r="O206" i="22"/>
  <c r="N127" i="22"/>
  <c r="O125" i="22"/>
  <c r="L139" i="22"/>
  <c r="O139" i="22" s="1"/>
  <c r="O137" i="22"/>
  <c r="N186" i="22"/>
  <c r="N131" i="2"/>
  <c r="O129" i="2"/>
  <c r="N106" i="2"/>
  <c r="O104" i="2"/>
  <c r="L310" i="2"/>
  <c r="O310" i="2" s="1"/>
  <c r="O308" i="2"/>
  <c r="L280" i="2"/>
  <c r="O280" i="2" s="1"/>
  <c r="O278" i="2"/>
  <c r="AQ5" i="5"/>
  <c r="F17" i="1"/>
  <c r="G17" i="1" s="1"/>
  <c r="AR10" i="5" s="1"/>
  <c r="L143" i="2"/>
  <c r="O143" i="2" s="1"/>
  <c r="O141" i="2"/>
  <c r="O69" i="2"/>
  <c r="L275" i="2"/>
  <c r="O275" i="2" s="1"/>
  <c r="O273" i="2"/>
  <c r="N260" i="2"/>
  <c r="N76" i="2" s="1"/>
  <c r="N244" i="2"/>
  <c r="N194" i="22"/>
  <c r="O192" i="22"/>
  <c r="O182" i="22"/>
  <c r="J72" i="2"/>
  <c r="N250" i="22"/>
  <c r="O250" i="22" s="1"/>
  <c r="O248" i="22"/>
  <c r="AI13" i="5"/>
  <c r="L286" i="22"/>
  <c r="O286" i="22" s="1"/>
  <c r="O284" i="22"/>
  <c r="L72" i="22"/>
  <c r="N126" i="2"/>
  <c r="O124" i="2"/>
  <c r="O218" i="22"/>
  <c r="AJ12" i="5"/>
  <c r="O130" i="22"/>
  <c r="N208" i="2"/>
  <c r="O206" i="2"/>
  <c r="N224" i="2"/>
  <c r="O224" i="2" s="1"/>
  <c r="N234" i="2"/>
  <c r="O222" i="2"/>
  <c r="N209" i="22"/>
  <c r="O207" i="22"/>
  <c r="O115" i="22"/>
  <c r="L276" i="22"/>
  <c r="O276" i="22" s="1"/>
  <c r="O274" i="22"/>
  <c r="O114" i="22"/>
  <c r="N264" i="22"/>
  <c r="O262" i="22"/>
  <c r="O145" i="22"/>
  <c r="O102" i="22"/>
  <c r="N262" i="2" l="1"/>
  <c r="J76" i="22"/>
  <c r="O190" i="2"/>
  <c r="O243" i="22"/>
  <c r="N188" i="22"/>
  <c r="O188" i="22" s="1"/>
  <c r="N192" i="2"/>
  <c r="O192" i="2" s="1"/>
  <c r="L156" i="2"/>
  <c r="AJ13" i="5"/>
  <c r="L289" i="22"/>
  <c r="D74" i="21"/>
  <c r="D75" i="21" s="1"/>
  <c r="D77" i="21" s="1"/>
  <c r="N109" i="22"/>
  <c r="O109" i="22" s="1"/>
  <c r="O107" i="22"/>
  <c r="N255" i="22"/>
  <c r="O253" i="22"/>
  <c r="N256" i="22"/>
  <c r="N154" i="2"/>
  <c r="N108" i="2"/>
  <c r="O106" i="2"/>
  <c r="N144" i="22"/>
  <c r="O144" i="22" s="1"/>
  <c r="O142" i="22"/>
  <c r="C72" i="1"/>
  <c r="AN14" i="5"/>
  <c r="O104" i="22"/>
  <c r="N236" i="2"/>
  <c r="O236" i="2" s="1"/>
  <c r="O234" i="2"/>
  <c r="N150" i="22"/>
  <c r="N129" i="22"/>
  <c r="O129" i="22" s="1"/>
  <c r="O127" i="22"/>
  <c r="AM12" i="5"/>
  <c r="B21" i="1"/>
  <c r="B72" i="1" s="1"/>
  <c r="N133" i="2"/>
  <c r="O133" i="2" s="1"/>
  <c r="O131" i="2"/>
  <c r="L313" i="2"/>
  <c r="O270" i="2"/>
  <c r="N124" i="22"/>
  <c r="O124" i="22" s="1"/>
  <c r="O122" i="22"/>
  <c r="N215" i="2"/>
  <c r="O215" i="2" s="1"/>
  <c r="O213" i="2"/>
  <c r="N290" i="2"/>
  <c r="O288" i="2"/>
  <c r="O311" i="2" s="1"/>
  <c r="N311" i="2"/>
  <c r="N77" i="2" s="1"/>
  <c r="O77" i="2" s="1"/>
  <c r="N266" i="22"/>
  <c r="N287" i="22"/>
  <c r="O264" i="22"/>
  <c r="J78" i="2"/>
  <c r="AQ10" i="5"/>
  <c r="N128" i="2"/>
  <c r="O128" i="2" s="1"/>
  <c r="O126" i="2"/>
  <c r="N123" i="2"/>
  <c r="O123" i="2" s="1"/>
  <c r="O121" i="2"/>
  <c r="B21" i="21"/>
  <c r="O230" i="22"/>
  <c r="L74" i="22"/>
  <c r="G17" i="21"/>
  <c r="N210" i="2"/>
  <c r="O210" i="2" s="1"/>
  <c r="O208" i="2"/>
  <c r="N212" i="22"/>
  <c r="N196" i="22"/>
  <c r="O196" i="22" s="1"/>
  <c r="O194" i="22"/>
  <c r="L262" i="2"/>
  <c r="O244" i="2"/>
  <c r="L76" i="2"/>
  <c r="O76" i="2" s="1"/>
  <c r="O260" i="2"/>
  <c r="N211" i="22"/>
  <c r="O211" i="22" s="1"/>
  <c r="O209" i="22"/>
  <c r="N69" i="22"/>
  <c r="O69" i="22" s="1"/>
  <c r="O186" i="22"/>
  <c r="O232" i="22"/>
  <c r="N201" i="22"/>
  <c r="O201" i="22" s="1"/>
  <c r="O199" i="22"/>
  <c r="N138" i="2"/>
  <c r="O138" i="2" s="1"/>
  <c r="O136" i="2"/>
  <c r="L152" i="22"/>
  <c r="N216" i="2"/>
  <c r="N200" i="2"/>
  <c r="O200" i="2" s="1"/>
  <c r="O198" i="2"/>
  <c r="N118" i="2"/>
  <c r="O118" i="2" s="1"/>
  <c r="O116" i="2"/>
  <c r="O262" i="2" l="1"/>
  <c r="N152" i="22"/>
  <c r="O152" i="22" s="1"/>
  <c r="B72" i="21"/>
  <c r="O290" i="2"/>
  <c r="O313" i="2" s="1"/>
  <c r="N313" i="2"/>
  <c r="D19" i="1"/>
  <c r="J80" i="2"/>
  <c r="AM14" i="5"/>
  <c r="N156" i="2"/>
  <c r="O156" i="2" s="1"/>
  <c r="O108" i="2"/>
  <c r="O255" i="22"/>
  <c r="N258" i="22"/>
  <c r="O258" i="22" s="1"/>
  <c r="N72" i="2"/>
  <c r="O154" i="2"/>
  <c r="N68" i="22"/>
  <c r="O150" i="22"/>
  <c r="N70" i="22"/>
  <c r="O70" i="22" s="1"/>
  <c r="N214" i="22"/>
  <c r="O214" i="22" s="1"/>
  <c r="O212" i="22"/>
  <c r="N73" i="22"/>
  <c r="O73" i="22" s="1"/>
  <c r="O287" i="22"/>
  <c r="N289" i="22"/>
  <c r="O289" i="22" s="1"/>
  <c r="O266" i="22"/>
  <c r="N72" i="22"/>
  <c r="O72" i="22" s="1"/>
  <c r="O256" i="22"/>
  <c r="N74" i="2"/>
  <c r="O74" i="2" s="1"/>
  <c r="N218" i="2"/>
  <c r="O218" i="2" s="1"/>
  <c r="O216" i="2"/>
  <c r="E19" i="21"/>
  <c r="L76" i="22"/>
  <c r="L78" i="2"/>
  <c r="C74" i="1"/>
  <c r="F9" i="9"/>
  <c r="F32" i="9" s="1"/>
  <c r="E19" i="1" l="1"/>
  <c r="L80" i="2"/>
  <c r="N74" i="22"/>
  <c r="O68" i="22"/>
  <c r="O74" i="22" s="1"/>
  <c r="O76" i="22" s="1"/>
  <c r="E9" i="9"/>
  <c r="B74" i="1"/>
  <c r="E21" i="21"/>
  <c r="N78" i="2"/>
  <c r="O72" i="2"/>
  <c r="O78" i="2" s="1"/>
  <c r="O80" i="2" s="1"/>
  <c r="C75" i="1"/>
  <c r="B74" i="21"/>
  <c r="AO12" i="5"/>
  <c r="D21" i="1"/>
  <c r="D72" i="1" l="1"/>
  <c r="AO14" i="5"/>
  <c r="F19" i="1"/>
  <c r="N80" i="2"/>
  <c r="B75" i="21"/>
  <c r="E72" i="21"/>
  <c r="B75" i="1"/>
  <c r="F19" i="21"/>
  <c r="N76" i="22"/>
  <c r="F10" i="9"/>
  <c r="F33" i="9" s="1"/>
  <c r="F34" i="9" s="1"/>
  <c r="C77" i="1"/>
  <c r="E32" i="9"/>
  <c r="AP12" i="5"/>
  <c r="E21" i="1"/>
  <c r="E72" i="1" l="1"/>
  <c r="AP14" i="5"/>
  <c r="E10" i="9"/>
  <c r="B77" i="1"/>
  <c r="B77" i="21"/>
  <c r="F21" i="21"/>
  <c r="G19" i="21"/>
  <c r="E74" i="21"/>
  <c r="AF15" i="5"/>
  <c r="F11" i="9"/>
  <c r="AQ12" i="5"/>
  <c r="F21" i="1"/>
  <c r="G21" i="1" s="1"/>
  <c r="AR14" i="5" s="1"/>
  <c r="G19" i="1"/>
  <c r="AR12" i="5" s="1"/>
  <c r="D74" i="1"/>
  <c r="G9" i="9"/>
  <c r="D75" i="1" l="1"/>
  <c r="E75" i="21"/>
  <c r="AE15" i="5"/>
  <c r="E11" i="9"/>
  <c r="G32" i="9"/>
  <c r="F72" i="1"/>
  <c r="AQ14" i="5"/>
  <c r="F72" i="21"/>
  <c r="G21" i="21"/>
  <c r="E33" i="9"/>
  <c r="E74" i="1"/>
  <c r="H9" i="9"/>
  <c r="H32" i="9" s="1"/>
  <c r="F74" i="1" l="1"/>
  <c r="I9" i="9"/>
  <c r="G72" i="1"/>
  <c r="E77" i="21"/>
  <c r="E34" i="9"/>
  <c r="G10" i="9"/>
  <c r="D77" i="1"/>
  <c r="E75" i="1"/>
  <c r="F74" i="21"/>
  <c r="G72" i="21"/>
  <c r="I32" i="9" l="1"/>
  <c r="J9" i="9"/>
  <c r="AG15" i="5"/>
  <c r="G11" i="9"/>
  <c r="G33" i="9"/>
  <c r="F75" i="21"/>
  <c r="G74" i="21"/>
  <c r="F75" i="1"/>
  <c r="H10" i="9"/>
  <c r="H33" i="9" s="1"/>
  <c r="H34" i="9" s="1"/>
  <c r="E77" i="1"/>
  <c r="G74" i="1"/>
  <c r="G34" i="9" l="1"/>
  <c r="I10" i="9"/>
  <c r="F77" i="1"/>
  <c r="G75" i="1"/>
  <c r="F77" i="21"/>
  <c r="G77" i="21" s="1"/>
  <c r="G75" i="21"/>
  <c r="J32" i="9"/>
  <c r="H11" i="9"/>
  <c r="AH15" i="5"/>
  <c r="I78" i="1" l="1"/>
  <c r="I77" i="1"/>
  <c r="I79" i="1"/>
  <c r="A78" i="1"/>
  <c r="D78" i="1"/>
  <c r="D79" i="1" s="1"/>
  <c r="G78" i="1"/>
  <c r="F78" i="1"/>
  <c r="F79" i="1" s="1"/>
  <c r="B78" i="1"/>
  <c r="B79" i="1" s="1"/>
  <c r="C78" i="1"/>
  <c r="C79" i="1" s="1"/>
  <c r="A79" i="1"/>
  <c r="E78" i="1"/>
  <c r="E79" i="1" s="1"/>
  <c r="I33" i="9"/>
  <c r="J10" i="9"/>
  <c r="AI15" i="5"/>
  <c r="I11" i="9"/>
  <c r="J11" i="9" s="1"/>
  <c r="G77" i="1"/>
  <c r="G79" i="1" l="1"/>
  <c r="J33" i="9"/>
  <c r="J34" i="9" s="1"/>
  <c r="I34" i="9"/>
  <c r="AJ1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itcs</author>
  </authors>
  <commentList>
    <comment ref="B44" authorId="0" shapeId="0" xr:uid="{00000000-0006-0000-0200-000001000000}">
      <text>
        <r>
          <rPr>
            <sz val="9"/>
            <color indexed="81"/>
            <rFont val="Tahoma"/>
            <family val="2"/>
          </rPr>
          <t>A full-time employee paid by the hour will work 2080 hours per year.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itcs</author>
  </authors>
  <commentList>
    <comment ref="A59" authorId="0" shapeId="0" xr:uid="{00000000-0006-0000-0300-000001000000}">
      <text>
        <r>
          <rPr>
            <sz val="9"/>
            <color rgb="FF000000"/>
            <rFont val="Tahoma"/>
            <family val="2"/>
          </rPr>
          <t xml:space="preserve">Expenses listed in these lines will not accrue F&amp;A if MTDC is selected as the F&amp;A base on the Start page.
</t>
        </r>
        <r>
          <rPr>
            <sz val="9"/>
            <color rgb="FF000000"/>
            <rFont val="Tahoma"/>
            <family val="2"/>
          </rPr>
          <t xml:space="preserve">
</t>
        </r>
        <r>
          <rPr>
            <sz val="9"/>
            <color rgb="FF000000"/>
            <rFont val="Tahoma"/>
            <family val="2"/>
          </rPr>
          <t>If TDC is selected on the Start page, these expenses will accrue F&amp;A normally.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itcs</author>
  </authors>
  <commentList>
    <comment ref="B44" authorId="0" shapeId="0" xr:uid="{00000000-0006-0000-0500-000001000000}">
      <text>
        <r>
          <rPr>
            <sz val="9"/>
            <color indexed="81"/>
            <rFont val="Tahoma"/>
            <family val="2"/>
          </rPr>
          <t>A full-time employee paid by the hour will work 2080 hours per year.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itcs</author>
  </authors>
  <commentList>
    <comment ref="A59" authorId="0" shapeId="0" xr:uid="{00000000-0006-0000-0600-000001000000}">
      <text>
        <r>
          <rPr>
            <sz val="9"/>
            <color indexed="81"/>
            <rFont val="Tahoma"/>
            <family val="2"/>
          </rPr>
          <t>Expenses listed in these lines will not accrue F&amp;A if MTDC is selected as the F&amp;A base on the Start page.
If TDC is selected on the Start page, these expenses will accrue F&amp;A normally.</t>
        </r>
      </text>
    </comment>
  </commentList>
</comments>
</file>

<file path=xl/sharedStrings.xml><?xml version="1.0" encoding="utf-8"?>
<sst xmlns="http://schemas.openxmlformats.org/spreadsheetml/2006/main" count="1235" uniqueCount="259">
  <si>
    <t>DIRECT COSTS</t>
  </si>
  <si>
    <t>Equipment Less than $5,000 per unit</t>
  </si>
  <si>
    <t>Total Supplies</t>
  </si>
  <si>
    <t>Publication Services</t>
  </si>
  <si>
    <t>Total Travel</t>
  </si>
  <si>
    <t>Telephone - Long Distance</t>
  </si>
  <si>
    <t>Advertising</t>
  </si>
  <si>
    <t>Business Meeting Expenses</t>
  </si>
  <si>
    <t>Conference Expenses</t>
  </si>
  <si>
    <t>Repair &amp; Maint - Equipment</t>
  </si>
  <si>
    <t>Subcontract Expense over $25,000</t>
  </si>
  <si>
    <t>Year 1</t>
  </si>
  <si>
    <t>Year 2</t>
  </si>
  <si>
    <t>Year 3</t>
  </si>
  <si>
    <t>Year 4</t>
  </si>
  <si>
    <t>Year 5</t>
  </si>
  <si>
    <t>Total</t>
  </si>
  <si>
    <t xml:space="preserve">   Total Salaries, Wages &amp; Fringes</t>
  </si>
  <si>
    <t xml:space="preserve">   Total Salaries &amp; Wages </t>
  </si>
  <si>
    <t xml:space="preserve">    Total Fringe Benefits</t>
  </si>
  <si>
    <t xml:space="preserve">Postdoctoral Associates </t>
  </si>
  <si>
    <t xml:space="preserve">Fringe Benefits </t>
  </si>
  <si>
    <t>Notes</t>
  </si>
  <si>
    <t>Rates Description:</t>
  </si>
  <si>
    <t>First $25,000 of Subcontract Expense</t>
  </si>
  <si>
    <t>Other (please identify)</t>
  </si>
  <si>
    <t>Sub-Total</t>
  </si>
  <si>
    <t>Fringes Description &amp; Rates:</t>
  </si>
  <si>
    <t>List Name of Subcontractor</t>
  </si>
  <si>
    <t>Total First Expense &lt;$25K</t>
  </si>
  <si>
    <t>Total Expense Over &gt;$25K</t>
  </si>
  <si>
    <t>Subcontractor #3</t>
  </si>
  <si>
    <t>Subcontractor #4</t>
  </si>
  <si>
    <t xml:space="preserve">Total </t>
  </si>
  <si>
    <t>BELOW THIS LINE INTERNAL USE ONLY</t>
  </si>
  <si>
    <t>Subcontractor #1</t>
  </si>
  <si>
    <t>Subcontractor #2</t>
  </si>
  <si>
    <t>Subcode</t>
  </si>
  <si>
    <t>Budget Period (Sheet)</t>
  </si>
  <si>
    <t>Code:</t>
  </si>
  <si>
    <t>Rates</t>
  </si>
  <si>
    <t>This Template has been updated on</t>
  </si>
  <si>
    <t>Current</t>
  </si>
  <si>
    <t>Date:</t>
  </si>
  <si>
    <t>Project Period:</t>
  </si>
  <si>
    <t>to</t>
  </si>
  <si>
    <t>Total Salaries &amp; Wages (Personnel Worksheet)</t>
  </si>
  <si>
    <t>Subcontractor #5</t>
  </si>
  <si>
    <t>Training Grant-Stipends</t>
  </si>
  <si>
    <t>Travel - Domestic</t>
  </si>
  <si>
    <t>Travel - Foreign</t>
  </si>
  <si>
    <t>Human Subject Payments</t>
  </si>
  <si>
    <t>Equip $5,000 or More per unit</t>
  </si>
  <si>
    <t>East Carolina University</t>
  </si>
  <si>
    <t>% Effort Funded</t>
  </si>
  <si>
    <t>Sponsor Funds Requested:</t>
  </si>
  <si>
    <t>Direct</t>
  </si>
  <si>
    <t>F&amp;A</t>
  </si>
  <si>
    <t>Total Project Cost</t>
  </si>
  <si>
    <t>Funds Subsidizing Project:</t>
  </si>
  <si>
    <t>Fund #</t>
  </si>
  <si>
    <t>Reportable Cost Sharing:</t>
  </si>
  <si>
    <t>Direct Cost</t>
  </si>
  <si>
    <t xml:space="preserve">Tech/Sci Supplies </t>
  </si>
  <si>
    <t>Educ. Services - Fees</t>
  </si>
  <si>
    <t>Subcontractor Budget Summary</t>
  </si>
  <si>
    <t>RAMSeS ID:</t>
  </si>
  <si>
    <t>F&amp;A Rate</t>
  </si>
  <si>
    <t>Base Salary</t>
  </si>
  <si>
    <t>Hourly/Temp/Undergrad. Employee</t>
  </si>
  <si>
    <t>Hourly/Temporary/Undergrad. Employee</t>
  </si>
  <si>
    <t>F&amp;A Base</t>
  </si>
  <si>
    <t>All Subcontract Direct</t>
  </si>
  <si>
    <t>Directs</t>
  </si>
  <si>
    <t>Subcontract/Consortium Expense</t>
  </si>
  <si>
    <t>Total Other</t>
  </si>
  <si>
    <t>Creation Date:</t>
  </si>
  <si>
    <t>#     Months</t>
  </si>
  <si>
    <t>Sponsor Cost Share Requirement:</t>
  </si>
  <si>
    <t>enter ratio or $$$ amount here</t>
  </si>
  <si>
    <t>Contract Type</t>
  </si>
  <si>
    <t>9-Month</t>
  </si>
  <si>
    <t>12-Month</t>
  </si>
  <si>
    <t>Select</t>
  </si>
  <si>
    <t>Inflation</t>
  </si>
  <si>
    <t>Summer</t>
  </si>
  <si>
    <t>Hourly</t>
  </si>
  <si>
    <t>Per Hour</t>
  </si>
  <si>
    <t>Hours</t>
  </si>
  <si>
    <t>PostDoc Health Insurance</t>
  </si>
  <si>
    <t>PHD Candidate Insurance</t>
  </si>
  <si>
    <t>Base Salary Year 1</t>
  </si>
  <si>
    <t>Fringe Year 1</t>
  </si>
  <si>
    <t>Base Salary Year 2</t>
  </si>
  <si>
    <t>Fringe Year 2</t>
  </si>
  <si>
    <t>Base Salary Year 3</t>
  </si>
  <si>
    <t>Fringe Year 3</t>
  </si>
  <si>
    <t>Base Salary Year 4</t>
  </si>
  <si>
    <t>Fringe Year 4</t>
  </si>
  <si>
    <t>Base Salary Year 5</t>
  </si>
  <si>
    <t>Fringe Year 5</t>
  </si>
  <si>
    <t>Estimate</t>
  </si>
  <si>
    <r>
      <t xml:space="preserve">Notes: </t>
    </r>
    <r>
      <rPr>
        <sz val="10"/>
        <rFont val="Geneva"/>
        <family val="2"/>
      </rPr>
      <t>Reportable Cost Sharing total must match the total of Direct Cost and F&amp;A</t>
    </r>
  </si>
  <si>
    <t>Animal Care costs and Per Diem</t>
  </si>
  <si>
    <t>Consultants and/or Prof. Services</t>
  </si>
  <si>
    <t>PI Name</t>
  </si>
  <si>
    <t>Proposal Title</t>
  </si>
  <si>
    <t>Budget Creation Date</t>
  </si>
  <si>
    <t>Project Start Date</t>
  </si>
  <si>
    <t>Project End Date</t>
  </si>
  <si>
    <t>Sponsor</t>
  </si>
  <si>
    <t>Project Period</t>
  </si>
  <si>
    <t>Cost Sharing Accounts</t>
  </si>
  <si>
    <t xml:space="preserve">   Insurance</t>
  </si>
  <si>
    <t>State Health Insurance</t>
  </si>
  <si>
    <t>Months</t>
  </si>
  <si>
    <t>%</t>
  </si>
  <si>
    <t>Annual Inflation %</t>
  </si>
  <si>
    <t>Projected Inflation</t>
  </si>
  <si>
    <t>Enter Sponsor</t>
  </si>
  <si>
    <t>Enter Title</t>
  </si>
  <si>
    <t>Date</t>
  </si>
  <si>
    <t>The data below provides additional detail for reference and administrative purposes. It does not print and has no fields requiring user input.</t>
  </si>
  <si>
    <t>No F&amp;A - 0%</t>
  </si>
  <si>
    <t>MTDC - Modified Total Direct Costs</t>
  </si>
  <si>
    <t>Custom Rate - Enter Rate Here -----------&gt;</t>
  </si>
  <si>
    <t>Only Use The WorkSheet Below If The Sponsor Has A Custom Method of Calculating F&amp;A - Using Only Salaries &amp; Wages For Example</t>
  </si>
  <si>
    <t>NIH Salary Cap?</t>
  </si>
  <si>
    <t>NIH Salary Cap</t>
  </si>
  <si>
    <t>NIH Salary Cap Active?</t>
  </si>
  <si>
    <t>Fringe Benefits</t>
  </si>
  <si>
    <t>Total Personnel and Fringe</t>
  </si>
  <si>
    <t xml:space="preserve">   Total Fringe</t>
  </si>
  <si>
    <t>Salary &amp; Fringe</t>
  </si>
  <si>
    <t>Salary</t>
  </si>
  <si>
    <t>Sub-Total Fringe</t>
  </si>
  <si>
    <t>Sub-Total Salary</t>
  </si>
  <si>
    <t>Sub-Total Salary &amp; Fringe</t>
  </si>
  <si>
    <t>SPONSORED PROGRAM PERSONNEL DETAIL</t>
  </si>
  <si>
    <t xml:space="preserve">   Salary</t>
  </si>
  <si>
    <t xml:space="preserve">   Salary &amp; Fringe</t>
  </si>
  <si>
    <t>Rate</t>
  </si>
  <si>
    <t>Total Fringe</t>
  </si>
  <si>
    <t>Subawards</t>
  </si>
  <si>
    <t>Total Subawards</t>
  </si>
  <si>
    <t>F&amp;A (Indirect Costs)</t>
  </si>
  <si>
    <t>Total Requested from Sponsor</t>
  </si>
  <si>
    <t xml:space="preserve">    Name</t>
  </si>
  <si>
    <t>Annual Premium</t>
  </si>
  <si>
    <t>Student Health Fee</t>
  </si>
  <si>
    <t>Fall</t>
  </si>
  <si>
    <t>Spring</t>
  </si>
  <si>
    <t>Inflation precision should remain expanded to insure accurate calculation.</t>
  </si>
  <si>
    <t>Unrecovered (Waived) F&amp;A</t>
  </si>
  <si>
    <t>Post Doctoral Associates</t>
  </si>
  <si>
    <t>All Subcontractor F&amp;A</t>
  </si>
  <si>
    <t>Personnel Type</t>
  </si>
  <si>
    <t>Hourly/Temporary/Undergraduates</t>
  </si>
  <si>
    <t>Target Budget Cap</t>
  </si>
  <si>
    <t>Projected Direct Cost</t>
  </si>
  <si>
    <t>*Note - these projections are intended as a guide for use at the very intiation of budget creation. Since not all costs are subject to F&amp;A, this projection could differ significantly from the amounts ultimately calculated using the full spreadheet.</t>
  </si>
  <si>
    <t>Projected Total*</t>
  </si>
  <si>
    <t>Optional Use</t>
  </si>
  <si>
    <t>Computer Services &amp; Data Storage</t>
  </si>
  <si>
    <t>Tution</t>
  </si>
  <si>
    <t>Graduate Tuition</t>
  </si>
  <si>
    <t>University Fees</t>
  </si>
  <si>
    <t>Tech Fee</t>
  </si>
  <si>
    <t>Health Service</t>
  </si>
  <si>
    <t>Calculation Tables - Do Not Edit</t>
  </si>
  <si>
    <t>Variables - Update Values Below When Needed</t>
  </si>
  <si>
    <t>Masters</t>
  </si>
  <si>
    <t>This array calculates out year inflation rates to</t>
  </si>
  <si>
    <t>populate InflaitonY2, Inflation Y2, etc.</t>
  </si>
  <si>
    <t xml:space="preserve">These two arrays populate PickLists for </t>
  </si>
  <si>
    <t>the personnel screen</t>
  </si>
  <si>
    <t>PhD</t>
  </si>
  <si>
    <t>These fringe rates include retirement contributions and applicable payroll taxes - but not health insurance. Health insurance is a fixed dollar amount per employee, so it cannot be depicted as a percentage of any given employee's salary. The current health insurance amount per person is -----&gt;</t>
  </si>
  <si>
    <t>Rate Base Options</t>
  </si>
  <si>
    <t>TDC - Total Direct Costs</t>
  </si>
  <si>
    <t>Other Base - See Worksheet Below Instructions</t>
  </si>
  <si>
    <t>Tuition (Ph.D. Students Only)</t>
  </si>
  <si>
    <t>Fees (Ph.D. Students Only - Remove for Federal Grants)</t>
  </si>
  <si>
    <t>Fees (Ph.D. Students Only)</t>
  </si>
  <si>
    <t>Allowance for Worker's Compensation</t>
  </si>
  <si>
    <t>Allowance for Unemployment Insurance</t>
  </si>
  <si>
    <t>Fringe Benefit Rates</t>
  </si>
  <si>
    <t>EPA Retirement</t>
  </si>
  <si>
    <t>SPA/CSS Retirement</t>
  </si>
  <si>
    <t>FICA</t>
  </si>
  <si>
    <t>Match Base</t>
  </si>
  <si>
    <t>Annual Fringe Inflation Rate (Retirement Only)</t>
  </si>
  <si>
    <t>These fringe rates include retirement contributions, applicable payroll taxes, and allowances for workman's compensation and unemployment - but not health insurance. Health insurance is a fixed dollar amount per employee, so it cannot be depicted as a percentage of any given employee's salary. The current health insurance amount per person is --------------------&gt;</t>
  </si>
  <si>
    <t>Totals From Summary Sheet</t>
  </si>
  <si>
    <t>table are grouped in the array below (Contracted Services &amp; Other) to exempt some lines from F&amp;A.</t>
  </si>
  <si>
    <t>(For error detection)</t>
  </si>
  <si>
    <t>This array takes values from the pivot table (on Pivot Table Tab) and adds F&amp;A as approriate. Some lines in the pivot</t>
  </si>
  <si>
    <t>Y1</t>
  </si>
  <si>
    <t>Y2</t>
  </si>
  <si>
    <t>Y3</t>
  </si>
  <si>
    <t>Y4</t>
  </si>
  <si>
    <t>Y5</t>
  </si>
  <si>
    <t>Safety Fee</t>
  </si>
  <si>
    <t>Equal to normal student health insurance</t>
  </si>
  <si>
    <t>Computer Supplies &amp; Software</t>
  </si>
  <si>
    <t xml:space="preserve"> </t>
  </si>
  <si>
    <t>Grant Yr1</t>
  </si>
  <si>
    <t>Grant Yr2</t>
  </si>
  <si>
    <t>Grant Yr3</t>
  </si>
  <si>
    <t>Grant Yr4</t>
  </si>
  <si>
    <t>Grant Yr5</t>
  </si>
  <si>
    <t>No</t>
  </si>
  <si>
    <t>Off-Campus (Remote-All Types) - 26%</t>
  </si>
  <si>
    <t>F&amp;A Rates (Federal Agreement)</t>
  </si>
  <si>
    <t>Select Yes or No Here</t>
  </si>
  <si>
    <t>% of Total Costs - Enter Percent Here -----------&gt;</t>
  </si>
  <si>
    <t>If F&amp;A is capped at a % of Total Project Budget, the F&amp;A rate will equal: Allowed F&amp;A % divided by (1 minus Allowed F&amp;A %). Based the entry above, the spreadsheet will use this rate -------&gt;</t>
  </si>
  <si>
    <t>Patient Care (Not Used by ECU - Depict Effort and Supplies)</t>
  </si>
  <si>
    <t>Participant Support (Educational Activities Only)</t>
  </si>
  <si>
    <t>Lease Payments for Off-Campus Facilities</t>
  </si>
  <si>
    <t>Space Usage Fees</t>
  </si>
  <si>
    <t>Cost-Share Personnel Budget</t>
  </si>
  <si>
    <t>Cost-Share Summary</t>
  </si>
  <si>
    <t>Total Cost-Share Budget</t>
  </si>
  <si>
    <t>N/A</t>
  </si>
  <si>
    <t>Administrative Unit</t>
  </si>
  <si>
    <t>This array - called CategoryArray - is copy linked from the Expenses and Summary Tab.</t>
  </si>
  <si>
    <t>NIH Budget?</t>
  </si>
  <si>
    <t>Office of Research Administration</t>
  </si>
  <si>
    <t>A custom F&amp;A rate requires either a published sponsor policy or an F&amp;A waiver. E-mail ora@ecu.edu at the beginning of budget preparation.</t>
  </si>
  <si>
    <t>A 0% F&amp;A rate requires either a published sponsor policy or an F&amp;A waiver. E-mail ora@ecu.edu at the beginning of budget preparation.</t>
  </si>
  <si>
    <t>Use of an Off-Campus Rate requires approval of the Office of Research Administration. E-mail ora@ecu.edu at the beginning of budget preparation.</t>
  </si>
  <si>
    <t>EHRA Employees &amp; Faculty</t>
  </si>
  <si>
    <t>EHRA Summer Compensation</t>
  </si>
  <si>
    <t>SHRA/CSS Staff</t>
  </si>
  <si>
    <t>Yes</t>
  </si>
  <si>
    <t>Monthly Vision Premium</t>
  </si>
  <si>
    <t>Monthly Medical Premium</t>
  </si>
  <si>
    <t>Student Salaries</t>
  </si>
  <si>
    <t>Budget Estimate Tool</t>
  </si>
  <si>
    <t>Personnel Budget</t>
  </si>
  <si>
    <t>Budget Summary</t>
  </si>
  <si>
    <t>Research (On-Campus) - 51%</t>
  </si>
  <si>
    <t>Research (Off-Campus Adjacent) - 27.5%</t>
  </si>
  <si>
    <t>Instruction (On-Campus) - 48%</t>
  </si>
  <si>
    <t>Other Activity (On-Campus) - 39%</t>
  </si>
  <si>
    <t>F&amp;A Rate Policy</t>
  </si>
  <si>
    <t>F&amp;A Rate Y1</t>
  </si>
  <si>
    <t>F&amp;A Rate Y2</t>
  </si>
  <si>
    <t>F&amp;A Rate Y3</t>
  </si>
  <si>
    <t>F&amp;A Rate Y4</t>
  </si>
  <si>
    <t>F&amp;A Rate Y5</t>
  </si>
  <si>
    <t>an F&amp;A rate based on the RateSelection</t>
  </si>
  <si>
    <t>This array assigns each grant year</t>
  </si>
  <si>
    <t>Populates FARateY1, FARateY2, etc</t>
  </si>
  <si>
    <t>Enter Unit</t>
  </si>
  <si>
    <t>The budget estimator is provided as an optional tool for internal preliminary budget development.  In contrast to eTRACS, which updates salary and fringe data directly from Banner, there will be delays in updating data in this tool, and the budget estimator may not match eTRACS fringe and inflation calculations.  Differences in totals should be expected as effort on the project is transferred from this tool into eTRACS.  eTRACS contains the budget of record, and this tool will not be accepted as a final proposal budget, is not part of the eTRACS proposal, and should not be shared with external parties.  The official proposal budget must be entered in eTRACS following the 10-5-2 guidelines.</t>
  </si>
  <si>
    <t>Equipment or Facility Rentals</t>
  </si>
  <si>
    <t>Equipment or Facility Rental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</si>
</sst>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44" formatCode="_(&quot;$&quot;* #,##0.00_);_(&quot;$&quot;* \(#,##0.00\);_(&quot;$&quot;* &quot;-&quot;??_);_(@_)"/>
    <numFmt numFmtId="164" formatCode="mm/dd/yy;@"/>
    <numFmt numFmtId="165" formatCode="0.0%"/>
    <numFmt numFmtId="166" formatCode="_(&quot;$&quot;* #,##0_);_(&quot;$&quot;* \(#,##0\);_(&quot;$&quot;* &quot;-&quot;??_);_(@_)"/>
    <numFmt numFmtId="167" formatCode="#,##0_);[Red]\(#,##0\);[White]General"/>
    <numFmt numFmtId="168" formatCode="&quot;F&amp;A @ &quot;0.0%"/>
    <numFmt numFmtId="169" formatCode="#,##0.0000_);\(#,##0.0000\)"/>
  </numFmts>
  <fonts count="43">
    <font>
      <sz val="10"/>
      <name val="Geneva"/>
    </font>
    <font>
      <b/>
      <sz val="10"/>
      <name val="Geneva"/>
      <family val="2"/>
    </font>
    <font>
      <sz val="10"/>
      <name val="Geneva"/>
      <family val="2"/>
    </font>
    <font>
      <sz val="9"/>
      <name val="Geneva"/>
      <family val="2"/>
    </font>
    <font>
      <u/>
      <sz val="10"/>
      <color indexed="12"/>
      <name val="Geneva"/>
      <family val="2"/>
    </font>
    <font>
      <sz val="8"/>
      <name val="Geneva"/>
      <family val="2"/>
    </font>
    <font>
      <sz val="10"/>
      <name val="MS Sans Serif"/>
      <family val="2"/>
    </font>
    <font>
      <u/>
      <sz val="12"/>
      <color indexed="12"/>
      <name val="MS Sans Serif"/>
      <family val="2"/>
    </font>
    <font>
      <b/>
      <sz val="8"/>
      <name val="Geneva"/>
      <family val="2"/>
    </font>
    <font>
      <u/>
      <sz val="10"/>
      <color theme="11"/>
      <name val="Geneva"/>
      <family val="2"/>
    </font>
    <font>
      <b/>
      <sz val="9"/>
      <name val="Geneva"/>
      <family val="2"/>
    </font>
    <font>
      <b/>
      <i/>
      <u/>
      <sz val="9"/>
      <name val="Geneva"/>
      <family val="2"/>
    </font>
    <font>
      <sz val="9"/>
      <color indexed="12"/>
      <name val="Geneva"/>
      <family val="2"/>
    </font>
    <font>
      <sz val="9"/>
      <color indexed="8"/>
      <name val="Geneva"/>
      <family val="2"/>
    </font>
    <font>
      <sz val="8"/>
      <color indexed="12"/>
      <name val="Geneva"/>
      <family val="2"/>
    </font>
    <font>
      <b/>
      <u/>
      <sz val="9"/>
      <color indexed="8"/>
      <name val="Geneva"/>
      <family val="2"/>
    </font>
    <font>
      <b/>
      <sz val="9"/>
      <color indexed="8"/>
      <name val="Geneva"/>
      <family val="2"/>
    </font>
    <font>
      <b/>
      <u/>
      <sz val="9"/>
      <name val="Geneva"/>
      <family val="2"/>
    </font>
    <font>
      <u/>
      <sz val="9"/>
      <name val="Geneva"/>
      <family val="2"/>
    </font>
    <font>
      <sz val="9"/>
      <color rgb="FF0000FF"/>
      <name val="Geneva"/>
      <family val="2"/>
    </font>
    <font>
      <b/>
      <u/>
      <sz val="8"/>
      <name val="Geneva"/>
      <family val="2"/>
    </font>
    <font>
      <b/>
      <u/>
      <sz val="8"/>
      <color indexed="8"/>
      <name val="Geneva"/>
      <family val="2"/>
    </font>
    <font>
      <sz val="10"/>
      <color rgb="FF0000FF"/>
      <name val="Geneva"/>
      <family val="2"/>
    </font>
    <font>
      <sz val="9"/>
      <color rgb="FF3366FF"/>
      <name val="Geneva"/>
      <family val="2"/>
    </font>
    <font>
      <sz val="14"/>
      <name val="Cambria"/>
      <family val="1"/>
      <scheme val="major"/>
    </font>
    <font>
      <sz val="12"/>
      <color rgb="FFFF0000"/>
      <name val="Cambria"/>
      <family val="1"/>
      <scheme val="major"/>
    </font>
    <font>
      <sz val="10"/>
      <color rgb="FFFF0000"/>
      <name val="Geneva"/>
      <family val="2"/>
    </font>
    <font>
      <sz val="9"/>
      <color indexed="81"/>
      <name val="Tahoma"/>
      <family val="2"/>
    </font>
    <font>
      <u/>
      <sz val="9"/>
      <color indexed="12"/>
      <name val="Geneva"/>
      <family val="2"/>
    </font>
    <font>
      <sz val="9"/>
      <color rgb="FFFF0000"/>
      <name val="Geneva"/>
      <family val="2"/>
    </font>
    <font>
      <sz val="10"/>
      <name val="Zapf Dingbats"/>
      <charset val="2"/>
    </font>
    <font>
      <sz val="10"/>
      <name val="Wingdings"/>
      <charset val="2"/>
    </font>
    <font>
      <sz val="8"/>
      <color rgb="FFFF0000"/>
      <name val="Geneva"/>
      <family val="2"/>
    </font>
    <font>
      <sz val="12"/>
      <color rgb="FFFF0000"/>
      <name val="Courier New"/>
      <family val="3"/>
    </font>
    <font>
      <b/>
      <sz val="8"/>
      <color rgb="FFFF0000"/>
      <name val="Geneva"/>
      <family val="2"/>
    </font>
    <font>
      <sz val="11"/>
      <color theme="1"/>
      <name val="Calibri"/>
      <family val="2"/>
      <scheme val="minor"/>
    </font>
    <font>
      <sz val="9"/>
      <color rgb="FF000000"/>
      <name val="Tahoma"/>
      <family val="2"/>
    </font>
    <font>
      <b/>
      <sz val="9"/>
      <color rgb="FFFF0000"/>
      <name val="Calibri"/>
      <family val="2"/>
    </font>
    <font>
      <sz val="9"/>
      <color rgb="FFFF0000"/>
      <name val="Calibri"/>
      <family val="2"/>
    </font>
    <font>
      <sz val="9"/>
      <color rgb="FFFF0000"/>
      <name val="Geneva"/>
      <family val="2"/>
    </font>
    <font>
      <sz val="8"/>
      <color rgb="FFFF0000"/>
      <name val="Calibri"/>
      <family val="2"/>
    </font>
    <font>
      <b/>
      <sz val="8"/>
      <color rgb="FFFF0000"/>
      <name val="Calibri"/>
      <family val="2"/>
    </font>
    <font>
      <sz val="8"/>
      <color rgb="FFFF0000"/>
      <name val="Geneva"/>
      <family val="2"/>
    </font>
  </fonts>
  <fills count="12">
    <fill>
      <patternFill patternType="none"/>
    </fill>
    <fill>
      <patternFill patternType="gray125"/>
    </fill>
    <fill>
      <patternFill patternType="solid">
        <fgColor indexed="44"/>
        <bgColor indexed="64"/>
      </patternFill>
    </fill>
    <fill>
      <patternFill patternType="solid">
        <fgColor indexed="43"/>
        <bgColor indexed="64"/>
      </patternFill>
    </fill>
    <fill>
      <patternFill patternType="solid">
        <fgColor indexed="8"/>
        <bgColor indexed="64"/>
      </patternFill>
    </fill>
    <fill>
      <patternFill patternType="solid">
        <fgColor indexed="9"/>
        <bgColor indexed="64"/>
      </patternFill>
    </fill>
    <fill>
      <patternFill patternType="solid">
        <fgColor rgb="FFFFFF99"/>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5" tint="0.79998168889431442"/>
        <bgColor indexed="64"/>
      </patternFill>
    </fill>
  </fills>
  <borders count="44">
    <border>
      <left/>
      <right/>
      <top/>
      <bottom/>
      <diagonal/>
    </border>
    <border>
      <left/>
      <right/>
      <top/>
      <bottom style="medium">
        <color auto="1"/>
      </bottom>
      <diagonal/>
    </border>
    <border>
      <left/>
      <right/>
      <top style="thin">
        <color auto="1"/>
      </top>
      <bottom style="thin">
        <color auto="1"/>
      </bottom>
      <diagonal/>
    </border>
    <border>
      <left/>
      <right/>
      <top style="thin">
        <color auto="1"/>
      </top>
      <bottom style="double">
        <color auto="1"/>
      </bottom>
      <diagonal/>
    </border>
    <border>
      <left/>
      <right/>
      <top/>
      <bottom style="thick">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top style="thin">
        <color auto="1"/>
      </top>
      <bottom/>
      <diagonal/>
    </border>
    <border>
      <left style="medium">
        <color auto="1"/>
      </left>
      <right/>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auto="1"/>
      </left>
      <right style="thin">
        <color auto="1"/>
      </right>
      <top/>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99">
    <xf numFmtId="37" fontId="0" fillId="0" borderId="0"/>
    <xf numFmtId="44" fontId="2" fillId="0" borderId="0" applyFont="0" applyFill="0" applyBorder="0" applyAlignment="0" applyProtection="0"/>
    <xf numFmtId="0" fontId="4" fillId="0" borderId="0" applyNumberFormat="0" applyFill="0" applyBorder="0" applyAlignment="0" applyProtection="0">
      <alignment vertical="top"/>
      <protection locked="0"/>
    </xf>
    <xf numFmtId="9" fontId="2" fillId="0" borderId="0" applyFon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37" fontId="9" fillId="0" borderId="0" applyNumberFormat="0" applyFill="0" applyBorder="0" applyAlignment="0" applyProtection="0"/>
    <xf numFmtId="0" fontId="35" fillId="0" borderId="0"/>
  </cellStyleXfs>
  <cellXfs count="466">
    <xf numFmtId="37" fontId="0" fillId="0" borderId="0" xfId="0"/>
    <xf numFmtId="37" fontId="3" fillId="0" borderId="0" xfId="0" applyFont="1"/>
    <xf numFmtId="37" fontId="1" fillId="0" borderId="0" xfId="0" applyFont="1"/>
    <xf numFmtId="5" fontId="3" fillId="0" borderId="0" xfId="0" applyNumberFormat="1" applyFont="1"/>
    <xf numFmtId="37" fontId="10" fillId="0" borderId="2" xfId="0" applyFont="1" applyBorder="1"/>
    <xf numFmtId="5" fontId="10" fillId="0" borderId="2" xfId="0" applyNumberFormat="1" applyFont="1" applyBorder="1"/>
    <xf numFmtId="37" fontId="11" fillId="0" borderId="0" xfId="0" applyFont="1" applyAlignment="1">
      <alignment horizontal="left"/>
    </xf>
    <xf numFmtId="5" fontId="11" fillId="0" borderId="0" xfId="0" applyNumberFormat="1" applyFont="1" applyAlignment="1">
      <alignment horizontal="left"/>
    </xf>
    <xf numFmtId="37" fontId="12" fillId="0" borderId="0" xfId="0" applyFont="1" applyProtection="1">
      <protection locked="0"/>
    </xf>
    <xf numFmtId="37" fontId="3" fillId="0" borderId="0" xfId="0" applyFont="1" applyProtection="1">
      <protection locked="0"/>
    </xf>
    <xf numFmtId="37" fontId="13" fillId="0" borderId="0" xfId="0" applyFont="1"/>
    <xf numFmtId="5" fontId="13" fillId="0" borderId="0" xfId="0" applyNumberFormat="1" applyFont="1"/>
    <xf numFmtId="37" fontId="3" fillId="0" borderId="2" xfId="0" applyFont="1" applyBorder="1"/>
    <xf numFmtId="37" fontId="3" fillId="0" borderId="0" xfId="0" applyFont="1" applyAlignment="1">
      <alignment horizontal="left"/>
    </xf>
    <xf numFmtId="5" fontId="3" fillId="0" borderId="0" xfId="0" applyNumberFormat="1" applyFont="1" applyAlignment="1">
      <alignment horizontal="left"/>
    </xf>
    <xf numFmtId="37" fontId="10" fillId="0" borderId="2" xfId="0" applyFont="1" applyBorder="1" applyAlignment="1">
      <alignment horizontal="left"/>
    </xf>
    <xf numFmtId="5" fontId="10" fillId="0" borderId="2" xfId="0" applyNumberFormat="1" applyFont="1" applyBorder="1" applyAlignment="1">
      <alignment horizontal="left"/>
    </xf>
    <xf numFmtId="37" fontId="10" fillId="0" borderId="0" xfId="0" applyFont="1" applyAlignment="1">
      <alignment horizontal="left"/>
    </xf>
    <xf numFmtId="37" fontId="15" fillId="0" borderId="0" xfId="0" applyFont="1"/>
    <xf numFmtId="37" fontId="16" fillId="0" borderId="0" xfId="0" applyFont="1"/>
    <xf numFmtId="37" fontId="17" fillId="0" borderId="0" xfId="0" applyFont="1" applyAlignment="1">
      <alignment horizontal="left"/>
    </xf>
    <xf numFmtId="164" fontId="12" fillId="0" borderId="0" xfId="0" applyNumberFormat="1" applyFont="1" applyAlignment="1" applyProtection="1">
      <alignment horizontal="center"/>
      <protection locked="0"/>
    </xf>
    <xf numFmtId="37" fontId="3" fillId="0" borderId="0" xfId="0" applyFont="1" applyAlignment="1">
      <alignment horizontal="center"/>
    </xf>
    <xf numFmtId="37" fontId="17" fillId="0" borderId="0" xfId="0" applyFont="1" applyAlignment="1">
      <alignment horizontal="center"/>
    </xf>
    <xf numFmtId="10" fontId="17" fillId="0" borderId="0" xfId="0" applyNumberFormat="1" applyFont="1" applyAlignment="1">
      <alignment horizontal="center"/>
    </xf>
    <xf numFmtId="37" fontId="18" fillId="0" borderId="5" xfId="0" applyFont="1" applyBorder="1" applyAlignment="1">
      <alignment horizontal="center"/>
    </xf>
    <xf numFmtId="37" fontId="12" fillId="0" borderId="0" xfId="0" applyFont="1" applyAlignment="1" applyProtection="1">
      <alignment horizontal="left"/>
      <protection locked="0"/>
    </xf>
    <xf numFmtId="5" fontId="12" fillId="0" borderId="0" xfId="0" applyNumberFormat="1" applyFont="1" applyAlignment="1" applyProtection="1">
      <alignment horizontal="left"/>
      <protection locked="0"/>
    </xf>
    <xf numFmtId="37" fontId="10" fillId="0" borderId="2" xfId="0" applyFont="1" applyBorder="1" applyAlignment="1">
      <alignment horizontal="center"/>
    </xf>
    <xf numFmtId="5" fontId="10" fillId="0" borderId="2" xfId="0" applyNumberFormat="1" applyFont="1" applyBorder="1" applyAlignment="1">
      <alignment horizontal="center"/>
    </xf>
    <xf numFmtId="37" fontId="10" fillId="0" borderId="0" xfId="0" applyFont="1"/>
    <xf numFmtId="39" fontId="12" fillId="0" borderId="0" xfId="0" applyNumberFormat="1" applyFont="1" applyAlignment="1" applyProtection="1">
      <alignment horizontal="left"/>
      <protection locked="0"/>
    </xf>
    <xf numFmtId="37" fontId="20" fillId="0" borderId="0" xfId="0" applyFont="1" applyAlignment="1">
      <alignment horizontal="left"/>
    </xf>
    <xf numFmtId="37" fontId="5" fillId="0" borderId="0" xfId="0" applyFont="1"/>
    <xf numFmtId="37" fontId="20" fillId="0" borderId="0" xfId="0" applyFont="1" applyAlignment="1">
      <alignment horizontal="center" wrapText="1"/>
    </xf>
    <xf numFmtId="37" fontId="14" fillId="0" borderId="0" xfId="0" applyFont="1" applyAlignment="1" applyProtection="1">
      <alignment horizontal="left"/>
      <protection locked="0"/>
    </xf>
    <xf numFmtId="37" fontId="8" fillId="0" borderId="2" xfId="0" applyFont="1" applyBorder="1" applyAlignment="1">
      <alignment horizontal="center"/>
    </xf>
    <xf numFmtId="37" fontId="21" fillId="0" borderId="0" xfId="0" applyFont="1"/>
    <xf numFmtId="37" fontId="0" fillId="0" borderId="0" xfId="0" applyProtection="1">
      <protection locked="0"/>
    </xf>
    <xf numFmtId="37" fontId="0" fillId="0" borderId="0" xfId="0" applyAlignment="1">
      <alignment horizontal="center"/>
    </xf>
    <xf numFmtId="164" fontId="0" fillId="0" borderId="0" xfId="0" applyNumberFormat="1" applyAlignment="1" applyProtection="1">
      <alignment horizontal="center"/>
      <protection locked="0"/>
    </xf>
    <xf numFmtId="37" fontId="1" fillId="0" borderId="1" xfId="0" applyFont="1" applyBorder="1" applyAlignment="1">
      <alignment horizontal="center"/>
    </xf>
    <xf numFmtId="37" fontId="0" fillId="0" borderId="0" xfId="0" applyAlignment="1">
      <alignment horizontal="right"/>
    </xf>
    <xf numFmtId="5" fontId="0" fillId="0" borderId="0" xfId="0" applyNumberFormat="1"/>
    <xf numFmtId="5" fontId="0" fillId="0" borderId="3" xfId="0" applyNumberFormat="1" applyBorder="1"/>
    <xf numFmtId="37" fontId="0" fillId="0" borderId="0" xfId="0" applyAlignment="1">
      <alignment wrapText="1"/>
    </xf>
    <xf numFmtId="10" fontId="3" fillId="0" borderId="0" xfId="0" applyNumberFormat="1" applyFont="1" applyAlignment="1">
      <alignment horizontal="right"/>
    </xf>
    <xf numFmtId="37" fontId="13" fillId="0" borderId="2" xfId="0" applyFont="1" applyBorder="1"/>
    <xf numFmtId="37" fontId="10" fillId="0" borderId="1" xfId="0" applyFont="1" applyBorder="1" applyAlignment="1">
      <alignment horizontal="center"/>
    </xf>
    <xf numFmtId="37" fontId="17" fillId="0" borderId="0" xfId="0" applyFont="1"/>
    <xf numFmtId="37" fontId="10" fillId="0" borderId="0" xfId="0" applyFont="1" applyAlignment="1">
      <alignment horizontal="right"/>
    </xf>
    <xf numFmtId="37" fontId="3" fillId="0" borderId="4" xfId="0" applyFont="1" applyBorder="1"/>
    <xf numFmtId="37" fontId="10" fillId="0" borderId="4" xfId="0" applyFont="1" applyBorder="1"/>
    <xf numFmtId="37" fontId="3" fillId="7" borderId="0" xfId="0" applyFont="1" applyFill="1"/>
    <xf numFmtId="37" fontId="3" fillId="2" borderId="5" xfId="0" applyFont="1" applyFill="1" applyBorder="1"/>
    <xf numFmtId="37" fontId="3" fillId="3" borderId="5" xfId="0" applyFont="1" applyFill="1" applyBorder="1" applyAlignment="1">
      <alignment horizontal="left"/>
    </xf>
    <xf numFmtId="10" fontId="13" fillId="0" borderId="5" xfId="0" applyNumberFormat="1" applyFont="1" applyBorder="1"/>
    <xf numFmtId="37" fontId="3" fillId="2" borderId="5" xfId="0" applyFont="1" applyFill="1" applyBorder="1" applyAlignment="1">
      <alignment horizontal="left"/>
    </xf>
    <xf numFmtId="37" fontId="3" fillId="0" borderId="5" xfId="0" applyFont="1" applyBorder="1"/>
    <xf numFmtId="37" fontId="3" fillId="4" borderId="5" xfId="0" applyFont="1" applyFill="1" applyBorder="1" applyAlignment="1">
      <alignment horizontal="left"/>
    </xf>
    <xf numFmtId="10" fontId="13" fillId="4" borderId="5" xfId="0" applyNumberFormat="1" applyFont="1" applyFill="1" applyBorder="1"/>
    <xf numFmtId="10" fontId="13" fillId="4" borderId="6" xfId="0" applyNumberFormat="1" applyFont="1" applyFill="1" applyBorder="1"/>
    <xf numFmtId="10" fontId="3" fillId="0" borderId="5" xfId="0" applyNumberFormat="1" applyFont="1" applyBorder="1" applyAlignment="1">
      <alignment horizontal="left"/>
    </xf>
    <xf numFmtId="37" fontId="18" fillId="8" borderId="5" xfId="0" applyFont="1" applyFill="1" applyBorder="1" applyAlignment="1">
      <alignment horizontal="center"/>
    </xf>
    <xf numFmtId="10" fontId="3" fillId="0" borderId="5" xfId="0" applyNumberFormat="1" applyFont="1" applyBorder="1"/>
    <xf numFmtId="37" fontId="8" fillId="6" borderId="1" xfId="0" applyFont="1" applyFill="1" applyBorder="1" applyAlignment="1">
      <alignment horizontal="center" wrapText="1"/>
    </xf>
    <xf numFmtId="37" fontId="8" fillId="0" borderId="1" xfId="0" applyFont="1" applyBorder="1" applyAlignment="1">
      <alignment horizontal="center"/>
    </xf>
    <xf numFmtId="37" fontId="19" fillId="6" borderId="0" xfId="0" applyFont="1" applyFill="1"/>
    <xf numFmtId="37" fontId="3" fillId="0" borderId="0" xfId="0" applyFont="1" applyAlignment="1">
      <alignment horizontal="right"/>
    </xf>
    <xf numFmtId="37" fontId="12" fillId="0" borderId="2" xfId="0" applyFont="1" applyBorder="1"/>
    <xf numFmtId="37" fontId="12" fillId="0" borderId="0" xfId="0" applyFont="1"/>
    <xf numFmtId="37" fontId="3" fillId="0" borderId="27" xfId="0" applyFont="1" applyBorder="1"/>
    <xf numFmtId="37" fontId="3" fillId="9" borderId="0" xfId="0" applyFont="1" applyFill="1"/>
    <xf numFmtId="164" fontId="3" fillId="9" borderId="0" xfId="0" applyNumberFormat="1" applyFont="1" applyFill="1" applyAlignment="1" applyProtection="1">
      <alignment horizontal="center"/>
      <protection locked="0"/>
    </xf>
    <xf numFmtId="37" fontId="3" fillId="9" borderId="0" xfId="0" applyFont="1" applyFill="1" applyAlignment="1">
      <alignment horizontal="center"/>
    </xf>
    <xf numFmtId="37" fontId="3" fillId="9" borderId="13" xfId="0" applyFont="1" applyFill="1" applyBorder="1"/>
    <xf numFmtId="0" fontId="3" fillId="9" borderId="16" xfId="0" applyNumberFormat="1" applyFont="1" applyFill="1" applyBorder="1" applyProtection="1">
      <protection locked="0"/>
    </xf>
    <xf numFmtId="164" fontId="3" fillId="9" borderId="16" xfId="0" applyNumberFormat="1" applyFont="1" applyFill="1" applyBorder="1" applyAlignment="1" applyProtection="1">
      <alignment horizontal="left"/>
      <protection locked="0"/>
    </xf>
    <xf numFmtId="37" fontId="3" fillId="9" borderId="0" xfId="0" applyFont="1" applyFill="1" applyProtection="1">
      <protection locked="0"/>
    </xf>
    <xf numFmtId="37" fontId="3" fillId="9" borderId="0" xfId="0" applyFont="1" applyFill="1" applyAlignment="1" applyProtection="1">
      <alignment horizontal="center"/>
      <protection locked="0"/>
    </xf>
    <xf numFmtId="37" fontId="3" fillId="9" borderId="1" xfId="0" applyFont="1" applyFill="1" applyBorder="1" applyProtection="1">
      <protection locked="0"/>
    </xf>
    <xf numFmtId="37" fontId="3" fillId="9" borderId="1" xfId="0" applyFont="1" applyFill="1" applyBorder="1"/>
    <xf numFmtId="164" fontId="3" fillId="9" borderId="1" xfId="0" applyNumberFormat="1" applyFont="1" applyFill="1" applyBorder="1" applyAlignment="1" applyProtection="1">
      <alignment horizontal="center"/>
      <protection locked="0"/>
    </xf>
    <xf numFmtId="37" fontId="1" fillId="9" borderId="12" xfId="0" applyFont="1" applyFill="1" applyBorder="1" applyAlignment="1">
      <alignment horizontal="left"/>
    </xf>
    <xf numFmtId="37" fontId="0" fillId="9" borderId="13" xfId="0" applyFill="1" applyBorder="1"/>
    <xf numFmtId="37" fontId="1" fillId="9" borderId="13" xfId="0" applyFont="1" applyFill="1" applyBorder="1"/>
    <xf numFmtId="164" fontId="0" fillId="9" borderId="13" xfId="0" applyNumberFormat="1" applyFill="1" applyBorder="1"/>
    <xf numFmtId="37" fontId="0" fillId="9" borderId="14" xfId="0" applyFill="1" applyBorder="1"/>
    <xf numFmtId="37" fontId="0" fillId="9" borderId="0" xfId="0" applyFill="1"/>
    <xf numFmtId="37" fontId="12" fillId="0" borderId="0" xfId="0" applyFont="1" applyAlignment="1">
      <alignment horizontal="left"/>
    </xf>
    <xf numFmtId="37" fontId="3" fillId="0" borderId="25" xfId="0" applyFont="1" applyBorder="1" applyAlignment="1">
      <alignment horizontal="left"/>
    </xf>
    <xf numFmtId="37" fontId="3" fillId="0" borderId="26" xfId="0" applyFont="1" applyBorder="1"/>
    <xf numFmtId="37" fontId="3" fillId="0" borderId="11" xfId="0" applyFont="1" applyBorder="1" applyAlignment="1">
      <alignment horizontal="left"/>
    </xf>
    <xf numFmtId="37" fontId="3" fillId="0" borderId="23" xfId="0" applyFont="1" applyBorder="1"/>
    <xf numFmtId="10" fontId="3" fillId="0" borderId="0" xfId="0" applyNumberFormat="1" applyFont="1"/>
    <xf numFmtId="37" fontId="3" fillId="9" borderId="15" xfId="0" applyFont="1" applyFill="1" applyBorder="1" applyAlignment="1">
      <alignment horizontal="left"/>
    </xf>
    <xf numFmtId="37" fontId="3" fillId="9" borderId="0" xfId="0" applyFont="1" applyFill="1" applyAlignment="1">
      <alignment horizontal="left"/>
    </xf>
    <xf numFmtId="37" fontId="3" fillId="9" borderId="17" xfId="0" applyFont="1" applyFill="1" applyBorder="1" applyAlignment="1">
      <alignment horizontal="left"/>
    </xf>
    <xf numFmtId="37" fontId="3" fillId="9" borderId="15" xfId="0" applyFont="1" applyFill="1" applyBorder="1"/>
    <xf numFmtId="37" fontId="3" fillId="2" borderId="5" xfId="0" applyFont="1" applyFill="1" applyBorder="1" applyAlignment="1">
      <alignment horizontal="center"/>
    </xf>
    <xf numFmtId="37" fontId="3" fillId="2" borderId="6" xfId="0" applyFont="1" applyFill="1" applyBorder="1" applyAlignment="1">
      <alignment horizontal="center"/>
    </xf>
    <xf numFmtId="37" fontId="10" fillId="0" borderId="0" xfId="0" applyFont="1" applyAlignment="1">
      <alignment horizontal="center"/>
    </xf>
    <xf numFmtId="37" fontId="20" fillId="0" borderId="8" xfId="0" applyFont="1" applyBorder="1" applyAlignment="1">
      <alignment horizontal="left"/>
    </xf>
    <xf numFmtId="37" fontId="20" fillId="0" borderId="9" xfId="0" applyFont="1" applyBorder="1" applyAlignment="1">
      <alignment horizontal="center" wrapText="1"/>
    </xf>
    <xf numFmtId="0" fontId="8" fillId="0" borderId="9" xfId="0" applyNumberFormat="1" applyFont="1" applyBorder="1" applyAlignment="1">
      <alignment horizontal="center" wrapText="1"/>
    </xf>
    <xf numFmtId="37" fontId="8" fillId="0" borderId="9" xfId="0" applyFont="1" applyBorder="1" applyAlignment="1">
      <alignment horizontal="left"/>
    </xf>
    <xf numFmtId="37" fontId="8" fillId="6" borderId="9" xfId="0" applyFont="1" applyFill="1" applyBorder="1" applyAlignment="1">
      <alignment horizontal="center" wrapText="1"/>
    </xf>
    <xf numFmtId="37" fontId="8" fillId="0" borderId="9" xfId="0" applyFont="1" applyBorder="1" applyAlignment="1">
      <alignment horizontal="center" wrapText="1"/>
    </xf>
    <xf numFmtId="37" fontId="8" fillId="6" borderId="10" xfId="0" applyFont="1" applyFill="1" applyBorder="1" applyAlignment="1">
      <alignment horizontal="center" wrapText="1"/>
    </xf>
    <xf numFmtId="1" fontId="19" fillId="6" borderId="0" xfId="0" applyNumberFormat="1" applyFont="1" applyFill="1" applyProtection="1">
      <protection locked="0"/>
    </xf>
    <xf numFmtId="5" fontId="10" fillId="0" borderId="0" xfId="0" applyNumberFormat="1" applyFont="1" applyAlignment="1">
      <alignment horizontal="center"/>
    </xf>
    <xf numFmtId="37" fontId="19" fillId="0" borderId="0" xfId="0" applyFont="1"/>
    <xf numFmtId="37" fontId="8" fillId="0" borderId="1" xfId="0" applyFont="1" applyBorder="1" applyAlignment="1">
      <alignment horizontal="left"/>
    </xf>
    <xf numFmtId="37" fontId="8" fillId="0" borderId="0" xfId="0" applyFont="1" applyAlignment="1">
      <alignment horizontal="center"/>
    </xf>
    <xf numFmtId="37" fontId="19" fillId="0" borderId="2" xfId="0" applyFont="1" applyBorder="1"/>
    <xf numFmtId="37" fontId="8" fillId="0" borderId="1" xfId="0" applyFont="1" applyBorder="1" applyAlignment="1">
      <alignment horizontal="center" wrapText="1"/>
    </xf>
    <xf numFmtId="9" fontId="3" fillId="9" borderId="1" xfId="3" applyFont="1" applyFill="1" applyBorder="1" applyAlignment="1" applyProtection="1">
      <alignment horizontal="center"/>
    </xf>
    <xf numFmtId="37" fontId="8" fillId="11" borderId="1" xfId="0" applyFont="1" applyFill="1" applyBorder="1" applyAlignment="1">
      <alignment horizontal="center" wrapText="1"/>
    </xf>
    <xf numFmtId="37" fontId="19" fillId="11" borderId="0" xfId="0" applyFont="1" applyFill="1"/>
    <xf numFmtId="37" fontId="3" fillId="11" borderId="0" xfId="0" applyFont="1" applyFill="1"/>
    <xf numFmtId="1" fontId="19" fillId="11" borderId="0" xfId="0" applyNumberFormat="1" applyFont="1" applyFill="1" applyProtection="1">
      <protection locked="0"/>
    </xf>
    <xf numFmtId="14" fontId="3" fillId="9" borderId="0" xfId="0" applyNumberFormat="1" applyFont="1" applyFill="1" applyAlignment="1">
      <alignment horizontal="right"/>
    </xf>
    <xf numFmtId="37" fontId="0" fillId="9" borderId="18" xfId="0" applyFill="1" applyBorder="1"/>
    <xf numFmtId="37" fontId="22" fillId="0" borderId="0" xfId="0" applyFont="1" applyProtection="1">
      <protection locked="0"/>
    </xf>
    <xf numFmtId="5" fontId="22" fillId="0" borderId="0" xfId="0" applyNumberFormat="1" applyFont="1" applyProtection="1">
      <protection locked="0"/>
    </xf>
    <xf numFmtId="37" fontId="0" fillId="5" borderId="12" xfId="0" applyFill="1" applyBorder="1"/>
    <xf numFmtId="37" fontId="0" fillId="5" borderId="13" xfId="0" applyFill="1" applyBorder="1"/>
    <xf numFmtId="37" fontId="0" fillId="5" borderId="14" xfId="0" applyFill="1" applyBorder="1"/>
    <xf numFmtId="37" fontId="0" fillId="5" borderId="15" xfId="0" applyFill="1" applyBorder="1"/>
    <xf numFmtId="37" fontId="0" fillId="5" borderId="0" xfId="0" applyFill="1"/>
    <xf numFmtId="37" fontId="0" fillId="5" borderId="16" xfId="0" applyFill="1" applyBorder="1"/>
    <xf numFmtId="37" fontId="0" fillId="5" borderId="0" xfId="0" applyFill="1" applyAlignment="1">
      <alignment horizontal="left"/>
    </xf>
    <xf numFmtId="37" fontId="0" fillId="5" borderId="17" xfId="0" applyFill="1" applyBorder="1"/>
    <xf numFmtId="37" fontId="0" fillId="5" borderId="1" xfId="0" applyFill="1" applyBorder="1"/>
    <xf numFmtId="37" fontId="0" fillId="5" borderId="18" xfId="0" applyFill="1" applyBorder="1"/>
    <xf numFmtId="165" fontId="23" fillId="3" borderId="5" xfId="3" applyNumberFormat="1" applyFont="1" applyFill="1" applyBorder="1" applyAlignment="1" applyProtection="1">
      <alignment horizontal="center"/>
      <protection locked="0"/>
    </xf>
    <xf numFmtId="10" fontId="3" fillId="0" borderId="0" xfId="0" applyNumberFormat="1" applyFont="1" applyAlignment="1">
      <alignment horizontal="left"/>
    </xf>
    <xf numFmtId="37" fontId="3" fillId="0" borderId="28" xfId="0" applyFont="1" applyBorder="1"/>
    <xf numFmtId="166" fontId="23" fillId="3" borderId="5" xfId="1" applyNumberFormat="1" applyFont="1" applyFill="1" applyBorder="1" applyAlignment="1" applyProtection="1">
      <alignment horizontal="center"/>
      <protection locked="0"/>
    </xf>
    <xf numFmtId="37" fontId="0" fillId="0" borderId="15" xfId="0" applyBorder="1"/>
    <xf numFmtId="37" fontId="0" fillId="0" borderId="16" xfId="0" applyBorder="1"/>
    <xf numFmtId="166" fontId="23" fillId="3" borderId="29" xfId="1" applyNumberFormat="1" applyFont="1" applyFill="1" applyBorder="1" applyAlignment="1" applyProtection="1">
      <alignment horizontal="center"/>
      <protection locked="0"/>
    </xf>
    <xf numFmtId="37" fontId="0" fillId="0" borderId="17" xfId="0" applyBorder="1"/>
    <xf numFmtId="37" fontId="0" fillId="0" borderId="1" xfId="0" applyBorder="1"/>
    <xf numFmtId="37" fontId="0" fillId="0" borderId="18" xfId="0" applyBorder="1"/>
    <xf numFmtId="37" fontId="8" fillId="0" borderId="10" xfId="0" applyFont="1" applyBorder="1" applyAlignment="1">
      <alignment horizontal="center" wrapText="1"/>
    </xf>
    <xf numFmtId="37" fontId="3" fillId="0" borderId="30" xfId="0" applyFont="1" applyBorder="1"/>
    <xf numFmtId="37" fontId="3" fillId="0" borderId="20" xfId="0" applyFont="1" applyBorder="1"/>
    <xf numFmtId="37" fontId="3" fillId="0" borderId="21" xfId="0" applyFont="1" applyBorder="1"/>
    <xf numFmtId="37" fontId="3" fillId="6" borderId="25" xfId="0" applyFont="1" applyFill="1" applyBorder="1" applyAlignment="1">
      <alignment horizontal="left"/>
    </xf>
    <xf numFmtId="37" fontId="3" fillId="6" borderId="0" xfId="0" applyFont="1" applyFill="1"/>
    <xf numFmtId="37" fontId="3" fillId="6" borderId="19" xfId="0" applyFont="1" applyFill="1" applyBorder="1"/>
    <xf numFmtId="37" fontId="3" fillId="6" borderId="26" xfId="0" applyFont="1" applyFill="1" applyBorder="1"/>
    <xf numFmtId="37" fontId="10" fillId="6" borderId="12" xfId="0" applyFont="1" applyFill="1" applyBorder="1" applyAlignment="1">
      <alignment horizontal="center"/>
    </xf>
    <xf numFmtId="37" fontId="3" fillId="6" borderId="13" xfId="0" applyFont="1" applyFill="1" applyBorder="1"/>
    <xf numFmtId="37" fontId="10" fillId="6" borderId="15" xfId="0" applyFont="1" applyFill="1" applyBorder="1" applyAlignment="1">
      <alignment horizontal="center"/>
    </xf>
    <xf numFmtId="37" fontId="10" fillId="6" borderId="17" xfId="0" applyFont="1" applyFill="1" applyBorder="1" applyAlignment="1">
      <alignment horizontal="center"/>
    </xf>
    <xf numFmtId="37" fontId="3" fillId="6" borderId="1" xfId="0" applyFont="1" applyFill="1" applyBorder="1"/>
    <xf numFmtId="37" fontId="3" fillId="6" borderId="20" xfId="0" applyFont="1" applyFill="1" applyBorder="1"/>
    <xf numFmtId="37" fontId="3" fillId="6" borderId="21" xfId="0" applyFont="1" applyFill="1" applyBorder="1"/>
    <xf numFmtId="37" fontId="3" fillId="6" borderId="7" xfId="0" applyFont="1" applyFill="1" applyBorder="1" applyAlignment="1">
      <alignment horizontal="left"/>
    </xf>
    <xf numFmtId="37" fontId="3" fillId="6" borderId="24" xfId="0" applyFont="1" applyFill="1" applyBorder="1"/>
    <xf numFmtId="37" fontId="3" fillId="6" borderId="31" xfId="0" applyFont="1" applyFill="1" applyBorder="1"/>
    <xf numFmtId="37" fontId="3" fillId="6" borderId="22" xfId="0" applyFont="1" applyFill="1" applyBorder="1"/>
    <xf numFmtId="37" fontId="3" fillId="0" borderId="16" xfId="0" applyFont="1" applyBorder="1"/>
    <xf numFmtId="37" fontId="17" fillId="0" borderId="15" xfId="0" applyFont="1" applyBorder="1"/>
    <xf numFmtId="37" fontId="3" fillId="6" borderId="30" xfId="0" applyFont="1" applyFill="1" applyBorder="1"/>
    <xf numFmtId="37" fontId="3" fillId="6" borderId="35" xfId="0" applyFont="1" applyFill="1" applyBorder="1"/>
    <xf numFmtId="37" fontId="3" fillId="0" borderId="36" xfId="0" applyFont="1" applyBorder="1"/>
    <xf numFmtId="37" fontId="3" fillId="0" borderId="37" xfId="0" applyFont="1" applyBorder="1"/>
    <xf numFmtId="0" fontId="8" fillId="0" borderId="1" xfId="0" applyNumberFormat="1" applyFont="1" applyBorder="1" applyAlignment="1">
      <alignment horizontal="center" wrapText="1"/>
    </xf>
    <xf numFmtId="37" fontId="3" fillId="0" borderId="24" xfId="0" applyFont="1" applyBorder="1"/>
    <xf numFmtId="37" fontId="16" fillId="0" borderId="8" xfId="0" applyFont="1" applyBorder="1"/>
    <xf numFmtId="37" fontId="17" fillId="0" borderId="9" xfId="0" applyFont="1" applyBorder="1" applyAlignment="1">
      <alignment horizontal="center"/>
    </xf>
    <xf numFmtId="37" fontId="10" fillId="0" borderId="10" xfId="0" applyFont="1" applyBorder="1" applyAlignment="1">
      <alignment horizontal="center"/>
    </xf>
    <xf numFmtId="37" fontId="10" fillId="6" borderId="32" xfId="0" applyFont="1" applyFill="1" applyBorder="1" applyAlignment="1">
      <alignment horizontal="center"/>
    </xf>
    <xf numFmtId="10" fontId="3" fillId="6" borderId="20" xfId="0" applyNumberFormat="1" applyFont="1" applyFill="1" applyBorder="1" applyAlignment="1">
      <alignment horizontal="right"/>
    </xf>
    <xf numFmtId="37" fontId="3" fillId="6" borderId="38" xfId="0" applyFont="1" applyFill="1" applyBorder="1"/>
    <xf numFmtId="167" fontId="3" fillId="6" borderId="20" xfId="0" applyNumberFormat="1" applyFont="1" applyFill="1" applyBorder="1"/>
    <xf numFmtId="37" fontId="17" fillId="6" borderId="9" xfId="0" applyFont="1" applyFill="1" applyBorder="1" applyAlignment="1">
      <alignment horizontal="center"/>
    </xf>
    <xf numFmtId="37" fontId="17" fillId="6" borderId="0" xfId="0" applyFont="1" applyFill="1" applyAlignment="1">
      <alignment horizontal="left"/>
    </xf>
    <xf numFmtId="37" fontId="12" fillId="6" borderId="0" xfId="0" applyFont="1" applyFill="1" applyProtection="1">
      <protection locked="0"/>
    </xf>
    <xf numFmtId="10" fontId="3" fillId="6" borderId="0" xfId="0" applyNumberFormat="1" applyFont="1" applyFill="1" applyAlignment="1">
      <alignment horizontal="right"/>
    </xf>
    <xf numFmtId="37" fontId="13" fillId="6" borderId="2" xfId="0" applyFont="1" applyFill="1" applyBorder="1"/>
    <xf numFmtId="37" fontId="3" fillId="6" borderId="27" xfId="0" applyFont="1" applyFill="1" applyBorder="1"/>
    <xf numFmtId="37" fontId="3" fillId="6" borderId="2" xfId="0" applyFont="1" applyFill="1" applyBorder="1"/>
    <xf numFmtId="37" fontId="1" fillId="11" borderId="12" xfId="0" applyFont="1" applyFill="1" applyBorder="1" applyAlignment="1">
      <alignment horizontal="left"/>
    </xf>
    <xf numFmtId="37" fontId="1" fillId="11" borderId="13" xfId="0" applyFont="1" applyFill="1" applyBorder="1" applyAlignment="1">
      <alignment horizontal="left"/>
    </xf>
    <xf numFmtId="37" fontId="0" fillId="11" borderId="13" xfId="0" applyFill="1" applyBorder="1"/>
    <xf numFmtId="37" fontId="1" fillId="11" borderId="13" xfId="0" applyFont="1" applyFill="1" applyBorder="1"/>
    <xf numFmtId="37" fontId="3" fillId="11" borderId="13" xfId="0" applyFont="1" applyFill="1" applyBorder="1"/>
    <xf numFmtId="14" fontId="17" fillId="11" borderId="0" xfId="0" applyNumberFormat="1" applyFont="1" applyFill="1" applyAlignment="1">
      <alignment horizontal="left"/>
    </xf>
    <xf numFmtId="164" fontId="3" fillId="11" borderId="0" xfId="0" applyNumberFormat="1" applyFont="1" applyFill="1" applyAlignment="1">
      <alignment horizontal="center"/>
    </xf>
    <xf numFmtId="37" fontId="17" fillId="11" borderId="0" xfId="0" applyFont="1" applyFill="1" applyAlignment="1">
      <alignment horizontal="left"/>
    </xf>
    <xf numFmtId="0" fontId="3" fillId="11" borderId="0" xfId="0" applyNumberFormat="1" applyFont="1" applyFill="1"/>
    <xf numFmtId="37" fontId="3" fillId="11" borderId="0" xfId="0" applyFont="1" applyFill="1" applyAlignment="1">
      <alignment horizontal="center"/>
    </xf>
    <xf numFmtId="164" fontId="3" fillId="11" borderId="0" xfId="0" applyNumberFormat="1" applyFont="1" applyFill="1" applyAlignment="1">
      <alignment horizontal="left"/>
    </xf>
    <xf numFmtId="9" fontId="3" fillId="11" borderId="1" xfId="3" applyFont="1" applyFill="1" applyBorder="1" applyAlignment="1" applyProtection="1">
      <alignment horizontal="center"/>
    </xf>
    <xf numFmtId="37" fontId="3" fillId="11" borderId="1" xfId="0" applyFont="1" applyFill="1" applyBorder="1" applyAlignment="1">
      <alignment horizontal="center"/>
    </xf>
    <xf numFmtId="164" fontId="3" fillId="11" borderId="1" xfId="0" applyNumberFormat="1" applyFont="1" applyFill="1" applyBorder="1" applyAlignment="1">
      <alignment horizontal="center"/>
    </xf>
    <xf numFmtId="37" fontId="3" fillId="11" borderId="1" xfId="0" applyFont="1" applyFill="1" applyBorder="1"/>
    <xf numFmtId="37" fontId="1" fillId="6" borderId="12" xfId="0" applyFont="1" applyFill="1" applyBorder="1" applyAlignment="1">
      <alignment horizontal="left"/>
    </xf>
    <xf numFmtId="37" fontId="1" fillId="6" borderId="13" xfId="0" applyFont="1" applyFill="1" applyBorder="1" applyAlignment="1">
      <alignment horizontal="left"/>
    </xf>
    <xf numFmtId="37" fontId="0" fillId="6" borderId="13" xfId="0" applyFill="1" applyBorder="1"/>
    <xf numFmtId="37" fontId="1" fillId="6" borderId="13" xfId="0" applyFont="1" applyFill="1" applyBorder="1"/>
    <xf numFmtId="37" fontId="3" fillId="6" borderId="13" xfId="0" applyFont="1" applyFill="1" applyBorder="1" applyAlignment="1">
      <alignment horizontal="center"/>
    </xf>
    <xf numFmtId="37" fontId="3" fillId="6" borderId="14" xfId="0" applyFont="1" applyFill="1" applyBorder="1" applyAlignment="1">
      <alignment horizontal="center"/>
    </xf>
    <xf numFmtId="14" fontId="17" fillId="6" borderId="0" xfId="0" applyNumberFormat="1" applyFont="1" applyFill="1" applyAlignment="1">
      <alignment horizontal="left"/>
    </xf>
    <xf numFmtId="164" fontId="3" fillId="6" borderId="0" xfId="0" applyNumberFormat="1" applyFont="1" applyFill="1" applyAlignment="1">
      <alignment horizontal="center"/>
    </xf>
    <xf numFmtId="0" fontId="3" fillId="6" borderId="0" xfId="0" applyNumberFormat="1" applyFont="1" applyFill="1"/>
    <xf numFmtId="37" fontId="3" fillId="6" borderId="0" xfId="0" applyFont="1" applyFill="1" applyAlignment="1">
      <alignment horizontal="center"/>
    </xf>
    <xf numFmtId="37" fontId="3" fillId="6" borderId="16" xfId="0" applyFont="1" applyFill="1" applyBorder="1" applyAlignment="1">
      <alignment horizontal="center"/>
    </xf>
    <xf numFmtId="164" fontId="3" fillId="6" borderId="0" xfId="0" applyNumberFormat="1" applyFont="1" applyFill="1" applyAlignment="1">
      <alignment horizontal="left"/>
    </xf>
    <xf numFmtId="9" fontId="3" fillId="6" borderId="1" xfId="3" applyFont="1" applyFill="1" applyBorder="1" applyAlignment="1" applyProtection="1">
      <alignment horizontal="center"/>
    </xf>
    <xf numFmtId="37" fontId="3" fillId="6" borderId="1" xfId="0" applyFont="1" applyFill="1" applyBorder="1" applyAlignment="1">
      <alignment horizontal="center"/>
    </xf>
    <xf numFmtId="164" fontId="3" fillId="6" borderId="1" xfId="0" applyNumberFormat="1" applyFont="1" applyFill="1" applyBorder="1" applyAlignment="1">
      <alignment horizontal="center"/>
    </xf>
    <xf numFmtId="37" fontId="3" fillId="6" borderId="18" xfId="0" applyFont="1" applyFill="1" applyBorder="1" applyAlignment="1">
      <alignment horizontal="center"/>
    </xf>
    <xf numFmtId="164" fontId="0" fillId="6" borderId="14" xfId="0" applyNumberFormat="1" applyFill="1" applyBorder="1"/>
    <xf numFmtId="37" fontId="3" fillId="6" borderId="0" xfId="0" applyFont="1" applyFill="1" applyProtection="1">
      <protection locked="0"/>
    </xf>
    <xf numFmtId="37" fontId="3" fillId="6" borderId="0" xfId="0" applyFont="1" applyFill="1" applyAlignment="1" applyProtection="1">
      <alignment horizontal="center"/>
      <protection locked="0"/>
    </xf>
    <xf numFmtId="164" fontId="3" fillId="6" borderId="0" xfId="0" applyNumberFormat="1" applyFont="1" applyFill="1" applyAlignment="1" applyProtection="1">
      <alignment horizontal="center"/>
      <protection locked="0"/>
    </xf>
    <xf numFmtId="0" fontId="3" fillId="6" borderId="16" xfId="0" applyNumberFormat="1" applyFont="1" applyFill="1" applyBorder="1" applyProtection="1">
      <protection locked="0"/>
    </xf>
    <xf numFmtId="164" fontId="3" fillId="6" borderId="16" xfId="0" applyNumberFormat="1" applyFont="1" applyFill="1" applyBorder="1" applyAlignment="1" applyProtection="1">
      <alignment horizontal="left"/>
      <protection locked="0"/>
    </xf>
    <xf numFmtId="37" fontId="3" fillId="6" borderId="1" xfId="0" applyFont="1" applyFill="1" applyBorder="1" applyProtection="1">
      <protection locked="0"/>
    </xf>
    <xf numFmtId="164" fontId="3" fillId="6" borderId="18" xfId="0" applyNumberFormat="1" applyFont="1" applyFill="1" applyBorder="1" applyAlignment="1" applyProtection="1">
      <alignment horizontal="center"/>
      <protection locked="0"/>
    </xf>
    <xf numFmtId="37" fontId="10" fillId="6" borderId="15" xfId="0" applyFont="1" applyFill="1" applyBorder="1" applyAlignment="1">
      <alignment horizontal="left"/>
    </xf>
    <xf numFmtId="14" fontId="17" fillId="6" borderId="0" xfId="0" applyNumberFormat="1" applyFont="1" applyFill="1" applyAlignment="1">
      <alignment horizontal="right"/>
    </xf>
    <xf numFmtId="37" fontId="10" fillId="6" borderId="15" xfId="0" applyFont="1" applyFill="1" applyBorder="1"/>
    <xf numFmtId="37" fontId="10" fillId="6" borderId="0" xfId="0" applyFont="1" applyFill="1"/>
    <xf numFmtId="37" fontId="10" fillId="6" borderId="17" xfId="0" applyFont="1" applyFill="1" applyBorder="1" applyAlignment="1">
      <alignment horizontal="left"/>
    </xf>
    <xf numFmtId="37" fontId="3" fillId="11" borderId="13" xfId="0" applyFont="1" applyFill="1" applyBorder="1" applyAlignment="1">
      <alignment horizontal="center"/>
    </xf>
    <xf numFmtId="37" fontId="3" fillId="11" borderId="14" xfId="0" applyFont="1" applyFill="1" applyBorder="1" applyAlignment="1">
      <alignment horizontal="center"/>
    </xf>
    <xf numFmtId="37" fontId="3" fillId="11" borderId="16" xfId="0" applyFont="1" applyFill="1" applyBorder="1" applyAlignment="1">
      <alignment horizontal="center"/>
    </xf>
    <xf numFmtId="37" fontId="3" fillId="11" borderId="18" xfId="0" applyFont="1" applyFill="1" applyBorder="1" applyAlignment="1">
      <alignment horizontal="center"/>
    </xf>
    <xf numFmtId="37" fontId="3" fillId="11" borderId="25" xfId="0" applyFont="1" applyFill="1" applyBorder="1" applyAlignment="1">
      <alignment horizontal="left"/>
    </xf>
    <xf numFmtId="37" fontId="3" fillId="11" borderId="19" xfId="0" applyFont="1" applyFill="1" applyBorder="1"/>
    <xf numFmtId="37" fontId="8" fillId="11" borderId="9" xfId="0" applyFont="1" applyFill="1" applyBorder="1" applyAlignment="1">
      <alignment horizontal="center" wrapText="1"/>
    </xf>
    <xf numFmtId="37" fontId="3" fillId="11" borderId="26" xfId="0" applyFont="1" applyFill="1" applyBorder="1"/>
    <xf numFmtId="37" fontId="10" fillId="11" borderId="12" xfId="0" applyFont="1" applyFill="1" applyBorder="1" applyAlignment="1">
      <alignment horizontal="center"/>
    </xf>
    <xf numFmtId="37" fontId="10" fillId="11" borderId="15" xfId="0" applyFont="1" applyFill="1" applyBorder="1" applyAlignment="1">
      <alignment horizontal="center"/>
    </xf>
    <xf numFmtId="37" fontId="3" fillId="11" borderId="20" xfId="0" applyFont="1" applyFill="1" applyBorder="1"/>
    <xf numFmtId="37" fontId="10" fillId="11" borderId="17" xfId="0" applyFont="1" applyFill="1" applyBorder="1" applyAlignment="1">
      <alignment horizontal="center"/>
    </xf>
    <xf numFmtId="37" fontId="3" fillId="11" borderId="21" xfId="0" applyFont="1" applyFill="1" applyBorder="1"/>
    <xf numFmtId="37" fontId="3" fillId="11" borderId="7" xfId="0" applyFont="1" applyFill="1" applyBorder="1" applyAlignment="1">
      <alignment horizontal="left"/>
    </xf>
    <xf numFmtId="37" fontId="3" fillId="11" borderId="24" xfId="0" applyFont="1" applyFill="1" applyBorder="1"/>
    <xf numFmtId="164" fontId="0" fillId="11" borderId="14" xfId="0" applyNumberFormat="1" applyFill="1" applyBorder="1"/>
    <xf numFmtId="37" fontId="3" fillId="11" borderId="0" xfId="0" applyFont="1" applyFill="1" applyProtection="1">
      <protection locked="0"/>
    </xf>
    <xf numFmtId="37" fontId="3" fillId="11" borderId="0" xfId="0" applyFont="1" applyFill="1" applyAlignment="1" applyProtection="1">
      <alignment horizontal="center"/>
      <protection locked="0"/>
    </xf>
    <xf numFmtId="164" fontId="3" fillId="11" borderId="0" xfId="0" applyNumberFormat="1" applyFont="1" applyFill="1" applyAlignment="1" applyProtection="1">
      <alignment horizontal="center"/>
      <protection locked="0"/>
    </xf>
    <xf numFmtId="0" fontId="3" fillId="11" borderId="16" xfId="0" applyNumberFormat="1" applyFont="1" applyFill="1" applyBorder="1" applyProtection="1">
      <protection locked="0"/>
    </xf>
    <xf numFmtId="164" fontId="3" fillId="11" borderId="16" xfId="0" applyNumberFormat="1" applyFont="1" applyFill="1" applyBorder="1" applyAlignment="1" applyProtection="1">
      <alignment horizontal="left"/>
      <protection locked="0"/>
    </xf>
    <xf numFmtId="37" fontId="3" fillId="11" borderId="1" xfId="0" applyFont="1" applyFill="1" applyBorder="1" applyProtection="1">
      <protection locked="0"/>
    </xf>
    <xf numFmtId="164" fontId="3" fillId="11" borderId="18" xfId="0" applyNumberFormat="1" applyFont="1" applyFill="1" applyBorder="1" applyAlignment="1" applyProtection="1">
      <alignment horizontal="center"/>
      <protection locked="0"/>
    </xf>
    <xf numFmtId="10" fontId="3" fillId="11" borderId="0" xfId="0" applyNumberFormat="1" applyFont="1" applyFill="1" applyAlignment="1">
      <alignment horizontal="right"/>
    </xf>
    <xf numFmtId="37" fontId="13" fillId="11" borderId="2" xfId="0" applyFont="1" applyFill="1" applyBorder="1"/>
    <xf numFmtId="37" fontId="3" fillId="11" borderId="27" xfId="0" applyFont="1" applyFill="1" applyBorder="1"/>
    <xf numFmtId="37" fontId="3" fillId="11" borderId="2" xfId="0" applyFont="1" applyFill="1" applyBorder="1"/>
    <xf numFmtId="37" fontId="10" fillId="11" borderId="32" xfId="0" applyFont="1" applyFill="1" applyBorder="1" applyAlignment="1">
      <alignment horizontal="center"/>
    </xf>
    <xf numFmtId="10" fontId="3" fillId="11" borderId="20" xfId="0" applyNumberFormat="1" applyFont="1" applyFill="1" applyBorder="1" applyAlignment="1">
      <alignment horizontal="right"/>
    </xf>
    <xf numFmtId="37" fontId="3" fillId="11" borderId="38" xfId="0" applyFont="1" applyFill="1" applyBorder="1"/>
    <xf numFmtId="37" fontId="3" fillId="11" borderId="30" xfId="0" applyFont="1" applyFill="1" applyBorder="1"/>
    <xf numFmtId="167" fontId="3" fillId="11" borderId="20" xfId="0" applyNumberFormat="1" applyFont="1" applyFill="1" applyBorder="1"/>
    <xf numFmtId="37" fontId="10" fillId="6" borderId="1" xfId="0" applyFont="1" applyFill="1" applyBorder="1" applyAlignment="1">
      <alignment horizontal="center"/>
    </xf>
    <xf numFmtId="167" fontId="3" fillId="0" borderId="0" xfId="0" applyNumberFormat="1" applyFont="1"/>
    <xf numFmtId="167" fontId="3" fillId="6" borderId="0" xfId="0" applyNumberFormat="1" applyFont="1" applyFill="1"/>
    <xf numFmtId="37" fontId="13" fillId="6" borderId="0" xfId="0" applyFont="1" applyFill="1"/>
    <xf numFmtId="37" fontId="12" fillId="0" borderId="27" xfId="0" applyFont="1" applyBorder="1" applyProtection="1">
      <protection locked="0"/>
    </xf>
    <xf numFmtId="37" fontId="12" fillId="6" borderId="27" xfId="0" applyFont="1" applyFill="1" applyBorder="1" applyProtection="1">
      <protection locked="0"/>
    </xf>
    <xf numFmtId="37" fontId="3" fillId="0" borderId="15" xfId="0" applyFont="1" applyBorder="1"/>
    <xf numFmtId="37" fontId="13" fillId="0" borderId="15" xfId="0" applyFont="1" applyBorder="1"/>
    <xf numFmtId="37" fontId="16" fillId="0" borderId="39" xfId="0" applyFont="1" applyBorder="1"/>
    <xf numFmtId="37" fontId="13" fillId="0" borderId="33" xfId="0" applyFont="1" applyBorder="1"/>
    <xf numFmtId="37" fontId="16" fillId="0" borderId="34" xfId="0" applyFont="1" applyBorder="1"/>
    <xf numFmtId="37" fontId="16" fillId="0" borderId="33" xfId="0" applyFont="1" applyBorder="1"/>
    <xf numFmtId="37" fontId="12" fillId="0" borderId="15" xfId="0" applyFont="1" applyBorder="1" applyProtection="1">
      <protection locked="0"/>
    </xf>
    <xf numFmtId="37" fontId="12" fillId="0" borderId="34" xfId="0" applyFont="1" applyBorder="1" applyProtection="1">
      <protection locked="0"/>
    </xf>
    <xf numFmtId="37" fontId="16" fillId="0" borderId="15" xfId="0" applyFont="1" applyBorder="1"/>
    <xf numFmtId="37" fontId="13" fillId="0" borderId="34" xfId="0" applyFont="1" applyBorder="1"/>
    <xf numFmtId="37" fontId="3" fillId="0" borderId="16" xfId="0" applyFont="1" applyBorder="1" applyProtection="1">
      <protection locked="0"/>
    </xf>
    <xf numFmtId="37" fontId="3" fillId="0" borderId="17" xfId="0" applyFont="1" applyBorder="1"/>
    <xf numFmtId="37" fontId="3" fillId="0" borderId="1" xfId="0" applyFont="1" applyBorder="1"/>
    <xf numFmtId="37" fontId="13" fillId="11" borderId="0" xfId="0" applyFont="1" applyFill="1"/>
    <xf numFmtId="37" fontId="12" fillId="11" borderId="0" xfId="0" applyFont="1" applyFill="1" applyProtection="1">
      <protection locked="0"/>
    </xf>
    <xf numFmtId="167" fontId="3" fillId="11" borderId="0" xfId="0" applyNumberFormat="1" applyFont="1" applyFill="1"/>
    <xf numFmtId="37" fontId="3" fillId="0" borderId="18" xfId="0" applyFont="1" applyBorder="1"/>
    <xf numFmtId="165" fontId="19" fillId="6" borderId="0" xfId="0" applyNumberFormat="1" applyFont="1" applyFill="1" applyProtection="1">
      <protection locked="0"/>
    </xf>
    <xf numFmtId="165" fontId="19" fillId="11" borderId="0" xfId="0" applyNumberFormat="1" applyFont="1" applyFill="1" applyProtection="1">
      <protection locked="0"/>
    </xf>
    <xf numFmtId="37" fontId="3" fillId="11" borderId="31" xfId="0" applyFont="1" applyFill="1" applyBorder="1"/>
    <xf numFmtId="37" fontId="3" fillId="11" borderId="22" xfId="0" applyFont="1" applyFill="1" applyBorder="1"/>
    <xf numFmtId="37" fontId="3" fillId="11" borderId="35" xfId="0" applyFont="1" applyFill="1" applyBorder="1"/>
    <xf numFmtId="37" fontId="8" fillId="11" borderId="10" xfId="0" applyFont="1" applyFill="1" applyBorder="1" applyAlignment="1">
      <alignment horizontal="center" wrapText="1"/>
    </xf>
    <xf numFmtId="37" fontId="4" fillId="5" borderId="6" xfId="2" applyNumberFormat="1" applyFill="1" applyBorder="1" applyAlignment="1" applyProtection="1">
      <alignment horizontal="left"/>
    </xf>
    <xf numFmtId="166" fontId="0" fillId="6" borderId="16" xfId="1" applyNumberFormat="1" applyFont="1" applyFill="1" applyBorder="1" applyProtection="1">
      <protection locked="0"/>
    </xf>
    <xf numFmtId="37" fontId="0" fillId="0" borderId="15" xfId="0" applyBorder="1" applyAlignment="1">
      <alignment horizontal="left"/>
    </xf>
    <xf numFmtId="168" fontId="0" fillId="0" borderId="15" xfId="0" applyNumberFormat="1" applyBorder="1" applyAlignment="1">
      <alignment horizontal="left"/>
    </xf>
    <xf numFmtId="37" fontId="0" fillId="0" borderId="40" xfId="0" applyBorder="1"/>
    <xf numFmtId="37" fontId="28" fillId="0" borderId="15" xfId="2" applyNumberFormat="1" applyFont="1" applyBorder="1" applyAlignment="1" applyProtection="1"/>
    <xf numFmtId="37" fontId="3" fillId="11" borderId="14" xfId="0" applyFont="1" applyFill="1" applyBorder="1"/>
    <xf numFmtId="37" fontId="3" fillId="11" borderId="15" xfId="0" applyFont="1" applyFill="1" applyBorder="1"/>
    <xf numFmtId="37" fontId="3" fillId="11" borderId="16" xfId="0" applyFont="1" applyFill="1" applyBorder="1"/>
    <xf numFmtId="37" fontId="3" fillId="11" borderId="17" xfId="0" applyFont="1" applyFill="1" applyBorder="1"/>
    <xf numFmtId="0" fontId="3" fillId="2" borderId="5" xfId="0" applyNumberFormat="1" applyFont="1" applyFill="1" applyBorder="1" applyAlignment="1">
      <alignment horizontal="center"/>
    </xf>
    <xf numFmtId="0" fontId="3" fillId="2" borderId="6" xfId="0" applyNumberFormat="1" applyFont="1" applyFill="1" applyBorder="1" applyAlignment="1">
      <alignment horizontal="center"/>
    </xf>
    <xf numFmtId="10" fontId="3" fillId="0" borderId="0" xfId="3" applyNumberFormat="1" applyFont="1" applyBorder="1"/>
    <xf numFmtId="37" fontId="3" fillId="0" borderId="0" xfId="0" applyFont="1" applyAlignment="1">
      <alignment wrapText="1"/>
    </xf>
    <xf numFmtId="37" fontId="3" fillId="0" borderId="12" xfId="0" applyFont="1" applyBorder="1"/>
    <xf numFmtId="37" fontId="3" fillId="0" borderId="13" xfId="0" applyFont="1" applyBorder="1"/>
    <xf numFmtId="37" fontId="3" fillId="0" borderId="14" xfId="0" applyFont="1" applyBorder="1"/>
    <xf numFmtId="37" fontId="10" fillId="0" borderId="15" xfId="0" applyFont="1" applyBorder="1" applyAlignment="1">
      <alignment horizontal="center"/>
    </xf>
    <xf numFmtId="10" fontId="3" fillId="0" borderId="15" xfId="3" applyNumberFormat="1" applyFont="1" applyBorder="1" applyAlignment="1">
      <alignment horizontal="center"/>
    </xf>
    <xf numFmtId="37" fontId="3" fillId="0" borderId="17" xfId="0" applyFont="1" applyBorder="1" applyAlignment="1">
      <alignment wrapText="1"/>
    </xf>
    <xf numFmtId="37" fontId="3" fillId="0" borderId="12" xfId="0" applyFont="1" applyBorder="1" applyAlignment="1">
      <alignment wrapText="1"/>
    </xf>
    <xf numFmtId="165" fontId="3" fillId="0" borderId="0" xfId="3" applyNumberFormat="1" applyFont="1" applyBorder="1"/>
    <xf numFmtId="37" fontId="8" fillId="0" borderId="1" xfId="0" applyFont="1" applyBorder="1" applyProtection="1">
      <protection locked="0"/>
    </xf>
    <xf numFmtId="37" fontId="28" fillId="0" borderId="15" xfId="2" applyNumberFormat="1" applyFont="1" applyFill="1" applyBorder="1" applyAlignment="1" applyProtection="1"/>
    <xf numFmtId="37" fontId="3" fillId="11" borderId="15" xfId="0" applyFont="1" applyFill="1" applyBorder="1" applyAlignment="1">
      <alignment horizontal="left"/>
    </xf>
    <xf numFmtId="37" fontId="3" fillId="11" borderId="17" xfId="0" applyFont="1" applyFill="1" applyBorder="1" applyAlignment="1">
      <alignment horizontal="left"/>
    </xf>
    <xf numFmtId="37" fontId="17" fillId="11" borderId="9" xfId="0" applyFont="1" applyFill="1" applyBorder="1" applyAlignment="1">
      <alignment horizontal="center"/>
    </xf>
    <xf numFmtId="37" fontId="12" fillId="11" borderId="27" xfId="0" applyFont="1" applyFill="1" applyBorder="1" applyProtection="1">
      <protection locked="0"/>
    </xf>
    <xf numFmtId="37" fontId="3" fillId="0" borderId="38" xfId="0" applyFont="1" applyBorder="1" applyProtection="1">
      <protection locked="0"/>
    </xf>
    <xf numFmtId="10" fontId="3" fillId="11" borderId="16" xfId="3" applyNumberFormat="1" applyFont="1" applyFill="1" applyBorder="1"/>
    <xf numFmtId="166" fontId="23" fillId="11" borderId="5" xfId="1" applyNumberFormat="1" applyFont="1" applyFill="1" applyBorder="1" applyAlignment="1" applyProtection="1">
      <alignment horizontal="center"/>
      <protection locked="0"/>
    </xf>
    <xf numFmtId="166" fontId="23" fillId="11" borderId="29" xfId="1" applyNumberFormat="1" applyFont="1" applyFill="1" applyBorder="1" applyAlignment="1" applyProtection="1">
      <alignment horizontal="center"/>
      <protection locked="0"/>
    </xf>
    <xf numFmtId="37" fontId="0" fillId="5" borderId="6" xfId="0" quotePrefix="1" applyFill="1" applyBorder="1" applyAlignment="1">
      <alignment horizontal="left"/>
    </xf>
    <xf numFmtId="37" fontId="30" fillId="0" borderId="0" xfId="0" applyFont="1"/>
    <xf numFmtId="37" fontId="31" fillId="0" borderId="0" xfId="0" applyFont="1"/>
    <xf numFmtId="37" fontId="10" fillId="6" borderId="7" xfId="0" applyFont="1" applyFill="1" applyBorder="1" applyAlignment="1">
      <alignment horizontal="center"/>
    </xf>
    <xf numFmtId="37" fontId="10" fillId="6" borderId="11" xfId="0" applyFont="1" applyFill="1" applyBorder="1" applyAlignment="1">
      <alignment horizontal="center"/>
    </xf>
    <xf numFmtId="37" fontId="10" fillId="6" borderId="25" xfId="0" applyFont="1" applyFill="1" applyBorder="1" applyAlignment="1">
      <alignment horizontal="center"/>
    </xf>
    <xf numFmtId="37" fontId="4" fillId="0" borderId="15" xfId="2" applyNumberFormat="1" applyFill="1" applyBorder="1" applyAlignment="1" applyProtection="1"/>
    <xf numFmtId="10" fontId="3" fillId="11" borderId="18" xfId="3" applyNumberFormat="1" applyFont="1" applyFill="1" applyBorder="1"/>
    <xf numFmtId="37" fontId="3" fillId="0" borderId="0" xfId="0" applyFont="1" applyAlignment="1">
      <alignment vertical="top" wrapText="1"/>
    </xf>
    <xf numFmtId="2" fontId="3" fillId="0" borderId="0" xfId="0" applyNumberFormat="1" applyFont="1"/>
    <xf numFmtId="1" fontId="3" fillId="0" borderId="0" xfId="0" applyNumberFormat="1" applyFont="1"/>
    <xf numFmtId="37" fontId="33" fillId="5" borderId="16" xfId="0" applyFont="1" applyFill="1" applyBorder="1" applyAlignment="1">
      <alignment horizontal="center"/>
    </xf>
    <xf numFmtId="37" fontId="10" fillId="0" borderId="32" xfId="0" applyFont="1" applyBorder="1" applyAlignment="1">
      <alignment horizontal="center"/>
    </xf>
    <xf numFmtId="37" fontId="3" fillId="0" borderId="20" xfId="0" applyFont="1" applyBorder="1" applyProtection="1">
      <protection locked="0"/>
    </xf>
    <xf numFmtId="37" fontId="3" fillId="0" borderId="40" xfId="0" applyFont="1" applyBorder="1"/>
    <xf numFmtId="37" fontId="3" fillId="6" borderId="15" xfId="0" applyFont="1" applyFill="1" applyBorder="1" applyAlignment="1">
      <alignment horizontal="left"/>
    </xf>
    <xf numFmtId="37" fontId="3" fillId="6" borderId="17" xfId="0" applyFont="1" applyFill="1" applyBorder="1" applyAlignment="1">
      <alignment horizontal="left"/>
    </xf>
    <xf numFmtId="37" fontId="3" fillId="0" borderId="41" xfId="0" applyFont="1" applyBorder="1"/>
    <xf numFmtId="37" fontId="3" fillId="0" borderId="42" xfId="0" applyFont="1" applyBorder="1"/>
    <xf numFmtId="37" fontId="3" fillId="0" borderId="43" xfId="0" applyFont="1" applyBorder="1"/>
    <xf numFmtId="9" fontId="33" fillId="5" borderId="16" xfId="3" applyFont="1" applyFill="1" applyBorder="1" applyAlignment="1" applyProtection="1">
      <alignment horizontal="center"/>
    </xf>
    <xf numFmtId="37" fontId="12" fillId="6" borderId="0" xfId="0" applyFont="1" applyFill="1"/>
    <xf numFmtId="37" fontId="28" fillId="0" borderId="15" xfId="2" applyNumberFormat="1" applyFont="1" applyBorder="1" applyAlignment="1" applyProtection="1">
      <protection locked="0"/>
    </xf>
    <xf numFmtId="37" fontId="12" fillId="11" borderId="0" xfId="0" applyFont="1" applyFill="1"/>
    <xf numFmtId="37" fontId="2" fillId="5" borderId="6" xfId="0" applyFont="1" applyFill="1" applyBorder="1" applyAlignment="1">
      <alignment horizontal="left"/>
    </xf>
    <xf numFmtId="37" fontId="4" fillId="0" borderId="0" xfId="2" applyNumberFormat="1" applyBorder="1" applyAlignment="1" applyProtection="1">
      <alignment vertical="top" wrapText="1"/>
    </xf>
    <xf numFmtId="37" fontId="10" fillId="0" borderId="16" xfId="0" applyFont="1" applyBorder="1" applyAlignment="1">
      <alignment horizontal="center"/>
    </xf>
    <xf numFmtId="37" fontId="10" fillId="0" borderId="18" xfId="0" applyFont="1" applyBorder="1" applyAlignment="1">
      <alignment horizontal="center"/>
    </xf>
    <xf numFmtId="37" fontId="0" fillId="5" borderId="6" xfId="0" applyFill="1" applyBorder="1" applyAlignment="1">
      <alignment horizontal="left"/>
    </xf>
    <xf numFmtId="37" fontId="0" fillId="5" borderId="2" xfId="0" applyFill="1" applyBorder="1" applyAlignment="1">
      <alignment horizontal="left"/>
    </xf>
    <xf numFmtId="44" fontId="3" fillId="11" borderId="16" xfId="1" applyFont="1" applyFill="1" applyBorder="1"/>
    <xf numFmtId="44" fontId="3" fillId="11" borderId="18" xfId="1" applyFont="1" applyFill="1" applyBorder="1"/>
    <xf numFmtId="44" fontId="3" fillId="11" borderId="0" xfId="1" applyFont="1" applyFill="1" applyBorder="1"/>
    <xf numFmtId="37" fontId="3" fillId="0" borderId="15" xfId="0" applyFont="1" applyBorder="1" applyAlignment="1">
      <alignment vertical="top" wrapText="1"/>
    </xf>
    <xf numFmtId="165" fontId="3" fillId="0" borderId="1" xfId="3" applyNumberFormat="1" applyFont="1" applyBorder="1"/>
    <xf numFmtId="169" fontId="3" fillId="0" borderId="0" xfId="0" applyNumberFormat="1" applyFont="1"/>
    <xf numFmtId="37" fontId="40" fillId="0" borderId="0" xfId="0" applyFont="1" applyAlignment="1">
      <alignment horizontal="left" vertical="center" wrapText="1"/>
    </xf>
    <xf numFmtId="37" fontId="41" fillId="0" borderId="0" xfId="0" applyFont="1" applyAlignment="1">
      <alignment horizontal="left" vertical="center" wrapText="1"/>
    </xf>
    <xf numFmtId="37" fontId="41" fillId="0" borderId="1" xfId="0" applyFont="1" applyBorder="1" applyAlignment="1">
      <alignment horizontal="left" vertical="center" wrapText="1"/>
    </xf>
    <xf numFmtId="14" fontId="6" fillId="5" borderId="15" xfId="0" applyNumberFormat="1" applyFont="1" applyFill="1" applyBorder="1" applyAlignment="1">
      <alignment horizontal="center"/>
    </xf>
    <xf numFmtId="14" fontId="6" fillId="5" borderId="0" xfId="0" applyNumberFormat="1" applyFont="1" applyFill="1" applyAlignment="1">
      <alignment horizontal="center"/>
    </xf>
    <xf numFmtId="14" fontId="6" fillId="5" borderId="16" xfId="0" applyNumberFormat="1" applyFont="1" applyFill="1" applyBorder="1" applyAlignment="1">
      <alignment horizontal="center"/>
    </xf>
    <xf numFmtId="0" fontId="4" fillId="5" borderId="15" xfId="2" applyFill="1" applyBorder="1" applyAlignment="1" applyProtection="1">
      <alignment horizontal="center"/>
    </xf>
    <xf numFmtId="0" fontId="4" fillId="5" borderId="0" xfId="2" applyFill="1" applyBorder="1" applyAlignment="1" applyProtection="1">
      <alignment horizontal="center"/>
    </xf>
    <xf numFmtId="0" fontId="4" fillId="5" borderId="16" xfId="2" applyFill="1" applyBorder="1" applyAlignment="1" applyProtection="1">
      <alignment horizontal="center"/>
    </xf>
    <xf numFmtId="0" fontId="7" fillId="5" borderId="15" xfId="2" applyFont="1" applyFill="1" applyBorder="1" applyAlignment="1" applyProtection="1">
      <alignment horizontal="center"/>
    </xf>
    <xf numFmtId="0" fontId="7" fillId="5" borderId="0" xfId="2" applyFont="1" applyFill="1" applyBorder="1" applyAlignment="1" applyProtection="1">
      <alignment horizontal="center"/>
    </xf>
    <xf numFmtId="0" fontId="7" fillId="5" borderId="16" xfId="2" applyFont="1" applyFill="1" applyBorder="1" applyAlignment="1" applyProtection="1">
      <alignment horizontal="center"/>
    </xf>
    <xf numFmtId="37" fontId="24" fillId="5" borderId="15" xfId="0" applyFont="1" applyFill="1" applyBorder="1" applyAlignment="1">
      <alignment horizontal="center"/>
    </xf>
    <xf numFmtId="37" fontId="24" fillId="5" borderId="0" xfId="0" applyFont="1" applyFill="1" applyAlignment="1">
      <alignment horizontal="center"/>
    </xf>
    <xf numFmtId="37" fontId="24" fillId="5" borderId="16" xfId="0" applyFont="1" applyFill="1" applyBorder="1" applyAlignment="1">
      <alignment horizontal="center"/>
    </xf>
    <xf numFmtId="37" fontId="6" fillId="5" borderId="15" xfId="0" applyFont="1" applyFill="1" applyBorder="1" applyAlignment="1">
      <alignment horizontal="center"/>
    </xf>
    <xf numFmtId="37" fontId="6" fillId="5" borderId="0" xfId="0" applyFont="1" applyFill="1" applyAlignment="1">
      <alignment horizontal="center"/>
    </xf>
    <xf numFmtId="37" fontId="6" fillId="5" borderId="16" xfId="0" applyFont="1" applyFill="1" applyBorder="1" applyAlignment="1">
      <alignment horizontal="center"/>
    </xf>
    <xf numFmtId="37" fontId="23" fillId="3" borderId="2" xfId="0" applyFont="1" applyFill="1" applyBorder="1" applyAlignment="1" applyProtection="1">
      <alignment horizontal="left" vertical="center" wrapText="1"/>
      <protection locked="0"/>
    </xf>
    <xf numFmtId="37" fontId="23" fillId="3" borderId="28" xfId="0" applyFont="1" applyFill="1" applyBorder="1" applyAlignment="1" applyProtection="1">
      <alignment horizontal="left" vertical="center" wrapText="1"/>
      <protection locked="0"/>
    </xf>
    <xf numFmtId="37" fontId="23" fillId="3" borderId="2" xfId="0" applyFont="1" applyFill="1" applyBorder="1" applyAlignment="1" applyProtection="1">
      <alignment horizontal="left"/>
      <protection locked="0"/>
    </xf>
    <xf numFmtId="37" fontId="23" fillId="3" borderId="28" xfId="0" applyFont="1" applyFill="1" applyBorder="1" applyAlignment="1" applyProtection="1">
      <alignment horizontal="left"/>
      <protection locked="0"/>
    </xf>
    <xf numFmtId="14" fontId="23" fillId="3" borderId="2" xfId="0" applyNumberFormat="1" applyFont="1" applyFill="1" applyBorder="1" applyAlignment="1" applyProtection="1">
      <alignment horizontal="left"/>
      <protection locked="0"/>
    </xf>
    <xf numFmtId="14" fontId="23" fillId="3" borderId="28" xfId="0" applyNumberFormat="1" applyFont="1" applyFill="1" applyBorder="1" applyAlignment="1" applyProtection="1">
      <alignment horizontal="left"/>
      <protection locked="0"/>
    </xf>
    <xf numFmtId="9" fontId="23" fillId="3" borderId="2" xfId="3" applyFont="1" applyFill="1" applyBorder="1" applyAlignment="1" applyProtection="1">
      <alignment horizontal="center"/>
      <protection locked="0"/>
    </xf>
    <xf numFmtId="9" fontId="23" fillId="3" borderId="28" xfId="3" applyFont="1" applyFill="1" applyBorder="1" applyAlignment="1" applyProtection="1">
      <alignment horizontal="center"/>
      <protection locked="0"/>
    </xf>
    <xf numFmtId="37" fontId="32" fillId="5" borderId="27" xfId="0" applyFont="1" applyFill="1" applyBorder="1" applyAlignment="1">
      <alignment horizontal="center" wrapText="1"/>
    </xf>
    <xf numFmtId="37" fontId="26" fillId="10" borderId="12" xfId="0" applyFont="1" applyFill="1" applyBorder="1" applyAlignment="1">
      <alignment horizontal="left" wrapText="1"/>
    </xf>
    <xf numFmtId="37" fontId="26" fillId="10" borderId="13" xfId="0" applyFont="1" applyFill="1" applyBorder="1" applyAlignment="1">
      <alignment horizontal="left" wrapText="1"/>
    </xf>
    <xf numFmtId="37" fontId="26" fillId="10" borderId="14" xfId="0" applyFont="1" applyFill="1" applyBorder="1" applyAlignment="1">
      <alignment horizontal="left" wrapText="1"/>
    </xf>
    <xf numFmtId="37" fontId="26" fillId="10" borderId="15" xfId="0" applyFont="1" applyFill="1" applyBorder="1" applyAlignment="1">
      <alignment horizontal="left" wrapText="1"/>
    </xf>
    <xf numFmtId="37" fontId="26" fillId="10" borderId="0" xfId="0" applyFont="1" applyFill="1" applyAlignment="1">
      <alignment horizontal="left" wrapText="1"/>
    </xf>
    <xf numFmtId="37" fontId="26" fillId="10" borderId="16" xfId="0" applyFont="1" applyFill="1" applyBorder="1" applyAlignment="1">
      <alignment horizontal="left" wrapText="1"/>
    </xf>
    <xf numFmtId="37" fontId="0" fillId="5" borderId="6" xfId="0" applyFill="1" applyBorder="1" applyAlignment="1">
      <alignment horizontal="left"/>
    </xf>
    <xf numFmtId="37" fontId="0" fillId="5" borderId="2" xfId="0" applyFill="1" applyBorder="1" applyAlignment="1">
      <alignment horizontal="left"/>
    </xf>
    <xf numFmtId="37" fontId="1" fillId="0" borderId="12" xfId="0" applyFont="1" applyBorder="1" applyAlignment="1">
      <alignment horizontal="center"/>
    </xf>
    <xf numFmtId="37" fontId="1" fillId="0" borderId="14" xfId="0" applyFont="1" applyBorder="1" applyAlignment="1">
      <alignment horizontal="center"/>
    </xf>
    <xf numFmtId="37" fontId="5" fillId="0" borderId="15" xfId="0" applyFont="1" applyBorder="1" applyAlignment="1">
      <alignment horizontal="left" vertical="top" wrapText="1"/>
    </xf>
    <xf numFmtId="37" fontId="5" fillId="0" borderId="16" xfId="0" applyFont="1" applyBorder="1" applyAlignment="1">
      <alignment horizontal="left" vertical="top" wrapText="1"/>
    </xf>
    <xf numFmtId="37" fontId="5" fillId="0" borderId="17" xfId="0" applyFont="1" applyBorder="1" applyAlignment="1">
      <alignment horizontal="left" vertical="top" wrapText="1"/>
    </xf>
    <xf numFmtId="37" fontId="5" fillId="0" borderId="18" xfId="0" applyFont="1" applyBorder="1" applyAlignment="1">
      <alignment horizontal="left" vertical="top" wrapText="1"/>
    </xf>
    <xf numFmtId="14" fontId="34" fillId="3" borderId="24" xfId="0" applyNumberFormat="1" applyFont="1" applyFill="1" applyBorder="1" applyAlignment="1">
      <alignment horizontal="left" vertical="center" wrapText="1"/>
    </xf>
    <xf numFmtId="14" fontId="34" fillId="3" borderId="22" xfId="0" applyNumberFormat="1" applyFont="1" applyFill="1" applyBorder="1" applyAlignment="1">
      <alignment horizontal="left" vertical="center" wrapText="1"/>
    </xf>
    <xf numFmtId="14" fontId="34" fillId="3" borderId="27" xfId="0" applyNumberFormat="1" applyFont="1" applyFill="1" applyBorder="1" applyAlignment="1">
      <alignment horizontal="left" vertical="center" wrapText="1"/>
    </xf>
    <xf numFmtId="14" fontId="34" fillId="3" borderId="23" xfId="0" applyNumberFormat="1" applyFont="1" applyFill="1" applyBorder="1" applyAlignment="1">
      <alignment horizontal="left" vertical="center" wrapText="1"/>
    </xf>
    <xf numFmtId="37" fontId="4" fillId="5" borderId="7" xfId="2" applyNumberFormat="1" applyFill="1" applyBorder="1" applyAlignment="1" applyProtection="1">
      <alignment horizontal="left" vertical="center" wrapText="1"/>
    </xf>
    <xf numFmtId="37" fontId="4" fillId="5" borderId="24" xfId="2" applyNumberFormat="1" applyFill="1" applyBorder="1" applyAlignment="1" applyProtection="1">
      <alignment horizontal="left" vertical="center" wrapText="1"/>
    </xf>
    <xf numFmtId="37" fontId="4" fillId="5" borderId="11" xfId="2" applyNumberFormat="1" applyFill="1" applyBorder="1" applyAlignment="1" applyProtection="1">
      <alignment horizontal="left" vertical="center" wrapText="1"/>
    </xf>
    <xf numFmtId="37" fontId="4" fillId="5" borderId="27" xfId="2" applyNumberFormat="1" applyFill="1" applyBorder="1" applyAlignment="1" applyProtection="1">
      <alignment horizontal="left" vertical="center" wrapText="1"/>
    </xf>
    <xf numFmtId="37" fontId="38" fillId="0" borderId="0" xfId="0" applyFont="1" applyAlignment="1">
      <alignment horizontal="left" vertical="top" wrapText="1"/>
    </xf>
    <xf numFmtId="37" fontId="37" fillId="0" borderId="0" xfId="0" applyFont="1" applyAlignment="1">
      <alignment horizontal="left" vertical="top" wrapText="1"/>
    </xf>
    <xf numFmtId="37" fontId="37" fillId="0" borderId="1" xfId="0" applyFont="1" applyBorder="1" applyAlignment="1">
      <alignment horizontal="left" vertical="top" wrapText="1"/>
    </xf>
    <xf numFmtId="37" fontId="3" fillId="10" borderId="0" xfId="0" applyFont="1" applyFill="1" applyAlignment="1">
      <alignment horizontal="left" vertical="top" wrapText="1"/>
    </xf>
    <xf numFmtId="37" fontId="3" fillId="10" borderId="27" xfId="0" applyFont="1" applyFill="1" applyBorder="1" applyAlignment="1">
      <alignment horizontal="left" vertical="top" wrapText="1"/>
    </xf>
    <xf numFmtId="37" fontId="25" fillId="10" borderId="8" xfId="0" applyFont="1" applyFill="1" applyBorder="1" applyAlignment="1">
      <alignment horizontal="center"/>
    </xf>
    <xf numFmtId="37" fontId="25" fillId="10" borderId="9" xfId="0" applyFont="1" applyFill="1" applyBorder="1" applyAlignment="1">
      <alignment horizontal="center"/>
    </xf>
    <xf numFmtId="37" fontId="25" fillId="10" borderId="10" xfId="0" applyFont="1" applyFill="1" applyBorder="1" applyAlignment="1">
      <alignment horizontal="center"/>
    </xf>
    <xf numFmtId="37" fontId="3" fillId="6" borderId="15" xfId="0" applyFont="1" applyFill="1" applyBorder="1" applyAlignment="1">
      <alignment horizontal="left"/>
    </xf>
    <xf numFmtId="37" fontId="3" fillId="6" borderId="0" xfId="0" applyFont="1" applyFill="1" applyAlignment="1">
      <alignment horizontal="left"/>
    </xf>
    <xf numFmtId="37" fontId="3" fillId="6" borderId="17" xfId="0" applyFont="1" applyFill="1" applyBorder="1" applyAlignment="1">
      <alignment horizontal="left"/>
    </xf>
    <xf numFmtId="37" fontId="3" fillId="6" borderId="1" xfId="0" applyFont="1" applyFill="1" applyBorder="1" applyAlignment="1">
      <alignment horizontal="left"/>
    </xf>
    <xf numFmtId="37" fontId="3" fillId="6" borderId="0" xfId="0" applyFont="1" applyFill="1" applyAlignment="1">
      <alignment horizontal="right"/>
    </xf>
    <xf numFmtId="37" fontId="3" fillId="6" borderId="1" xfId="0" applyFont="1" applyFill="1" applyBorder="1" applyAlignment="1">
      <alignment horizontal="right"/>
    </xf>
    <xf numFmtId="37" fontId="3" fillId="6" borderId="15" xfId="0" applyFont="1" applyFill="1" applyBorder="1"/>
    <xf numFmtId="37" fontId="3" fillId="6" borderId="0" xfId="0" applyFont="1" applyFill="1"/>
    <xf numFmtId="37" fontId="39" fillId="0" borderId="0" xfId="0" applyFont="1" applyAlignment="1">
      <alignment horizontal="left" vertical="top" wrapText="1"/>
    </xf>
    <xf numFmtId="37" fontId="39" fillId="0" borderId="1" xfId="0" applyFont="1" applyBorder="1" applyAlignment="1">
      <alignment horizontal="left" vertical="top" wrapText="1"/>
    </xf>
    <xf numFmtId="37" fontId="42" fillId="0" borderId="0" xfId="0" applyFont="1" applyAlignment="1">
      <alignment horizontal="left" vertical="top" wrapText="1"/>
    </xf>
    <xf numFmtId="37" fontId="42" fillId="0" borderId="1" xfId="0" applyFont="1" applyBorder="1" applyAlignment="1">
      <alignment horizontal="left" vertical="top" wrapText="1"/>
    </xf>
    <xf numFmtId="37" fontId="3" fillId="10" borderId="7" xfId="0" applyFont="1" applyFill="1" applyBorder="1" applyAlignment="1">
      <alignment horizontal="left" vertical="top" wrapText="1"/>
    </xf>
    <xf numFmtId="37" fontId="3" fillId="10" borderId="24" xfId="0" applyFont="1" applyFill="1" applyBorder="1" applyAlignment="1">
      <alignment horizontal="left" vertical="top" wrapText="1"/>
    </xf>
    <xf numFmtId="37" fontId="3" fillId="10" borderId="22" xfId="0" applyFont="1" applyFill="1" applyBorder="1" applyAlignment="1">
      <alignment horizontal="left" vertical="top" wrapText="1"/>
    </xf>
    <xf numFmtId="37" fontId="3" fillId="10" borderId="25" xfId="0" applyFont="1" applyFill="1" applyBorder="1" applyAlignment="1">
      <alignment horizontal="left" vertical="top" wrapText="1"/>
    </xf>
    <xf numFmtId="37" fontId="3" fillId="10" borderId="26" xfId="0" applyFont="1" applyFill="1" applyBorder="1" applyAlignment="1">
      <alignment horizontal="left" vertical="top" wrapText="1"/>
    </xf>
    <xf numFmtId="37" fontId="3" fillId="10" borderId="11" xfId="0" applyFont="1" applyFill="1" applyBorder="1" applyAlignment="1">
      <alignment horizontal="left" vertical="top" wrapText="1"/>
    </xf>
    <xf numFmtId="37" fontId="3" fillId="10" borderId="23" xfId="0" applyFont="1" applyFill="1" applyBorder="1" applyAlignment="1">
      <alignment horizontal="left" vertical="top" wrapText="1"/>
    </xf>
    <xf numFmtId="37" fontId="3" fillId="11" borderId="15" xfId="0" applyFont="1" applyFill="1" applyBorder="1" applyAlignment="1">
      <alignment horizontal="left"/>
    </xf>
    <xf numFmtId="37" fontId="3" fillId="11" borderId="0" xfId="0" applyFont="1" applyFill="1" applyAlignment="1">
      <alignment horizontal="left"/>
    </xf>
    <xf numFmtId="37" fontId="3" fillId="11" borderId="0" xfId="0" applyFont="1" applyFill="1" applyAlignment="1">
      <alignment horizontal="right"/>
    </xf>
    <xf numFmtId="37" fontId="3" fillId="11" borderId="17" xfId="0" applyFont="1" applyFill="1" applyBorder="1" applyAlignment="1">
      <alignment horizontal="left"/>
    </xf>
    <xf numFmtId="37" fontId="3" fillId="11" borderId="1" xfId="0" applyFont="1" applyFill="1" applyBorder="1" applyAlignment="1">
      <alignment horizontal="left"/>
    </xf>
    <xf numFmtId="37" fontId="3" fillId="11" borderId="1" xfId="0" applyFont="1" applyFill="1" applyBorder="1" applyAlignment="1">
      <alignment horizontal="right"/>
    </xf>
    <xf numFmtId="37" fontId="3" fillId="11" borderId="15" xfId="0" applyFont="1" applyFill="1" applyBorder="1"/>
    <xf numFmtId="37" fontId="3" fillId="11" borderId="0" xfId="0" applyFont="1" applyFill="1"/>
    <xf numFmtId="37" fontId="3" fillId="9" borderId="1" xfId="0" applyFont="1" applyFill="1" applyBorder="1" applyAlignment="1">
      <alignment horizontal="right"/>
    </xf>
    <xf numFmtId="37" fontId="3" fillId="11" borderId="12" xfId="0" applyFont="1" applyFill="1" applyBorder="1" applyAlignment="1">
      <alignment horizontal="center"/>
    </xf>
    <xf numFmtId="37" fontId="3" fillId="11" borderId="13" xfId="0" applyFont="1" applyFill="1" applyBorder="1" applyAlignment="1">
      <alignment horizontal="center"/>
    </xf>
    <xf numFmtId="37" fontId="3" fillId="11" borderId="14" xfId="0" applyFont="1" applyFill="1" applyBorder="1" applyAlignment="1">
      <alignment horizontal="center"/>
    </xf>
    <xf numFmtId="37" fontId="0" fillId="0" borderId="7" xfId="0" applyBorder="1" applyAlignment="1">
      <alignment horizontal="left" vertical="top" wrapText="1"/>
    </xf>
    <xf numFmtId="37" fontId="0" fillId="0" borderId="24" xfId="0" applyBorder="1" applyAlignment="1">
      <alignment horizontal="left" vertical="top" wrapText="1"/>
    </xf>
    <xf numFmtId="37" fontId="0" fillId="0" borderId="22" xfId="0" applyBorder="1" applyAlignment="1">
      <alignment horizontal="left" vertical="top" wrapText="1"/>
    </xf>
    <xf numFmtId="37" fontId="0" fillId="0" borderId="25" xfId="0" applyBorder="1" applyAlignment="1">
      <alignment horizontal="left" vertical="top" wrapText="1"/>
    </xf>
    <xf numFmtId="37" fontId="0" fillId="0" borderId="0" xfId="0" applyAlignment="1">
      <alignment horizontal="left" vertical="top" wrapText="1"/>
    </xf>
    <xf numFmtId="37" fontId="0" fillId="0" borderId="26" xfId="0" applyBorder="1" applyAlignment="1">
      <alignment horizontal="left" vertical="top" wrapText="1"/>
    </xf>
    <xf numFmtId="37" fontId="0" fillId="0" borderId="11" xfId="0" applyBorder="1" applyAlignment="1">
      <alignment horizontal="left" vertical="top" wrapText="1"/>
    </xf>
    <xf numFmtId="37" fontId="0" fillId="0" borderId="27" xfId="0" applyBorder="1" applyAlignment="1">
      <alignment horizontal="left" vertical="top" wrapText="1"/>
    </xf>
    <xf numFmtId="37" fontId="0" fillId="0" borderId="23" xfId="0" applyBorder="1" applyAlignment="1">
      <alignment horizontal="left" vertical="top" wrapText="1"/>
    </xf>
    <xf numFmtId="37" fontId="29" fillId="10" borderId="0" xfId="0" applyFont="1" applyFill="1" applyAlignment="1">
      <alignment horizontal="center"/>
    </xf>
    <xf numFmtId="37" fontId="17" fillId="11" borderId="0" xfId="0" applyFont="1" applyFill="1" applyAlignment="1">
      <alignment horizontal="center"/>
    </xf>
    <xf numFmtId="37" fontId="3" fillId="2" borderId="7" xfId="0" applyFont="1" applyFill="1" applyBorder="1" applyAlignment="1">
      <alignment horizontal="center"/>
    </xf>
    <xf numFmtId="37" fontId="3" fillId="2" borderId="22" xfId="0" applyFont="1" applyFill="1" applyBorder="1" applyAlignment="1">
      <alignment horizontal="center"/>
    </xf>
    <xf numFmtId="37" fontId="3" fillId="2" borderId="11" xfId="0" applyFont="1" applyFill="1" applyBorder="1" applyAlignment="1">
      <alignment horizontal="center"/>
    </xf>
    <xf numFmtId="37" fontId="3" fillId="2" borderId="23" xfId="0" applyFont="1" applyFill="1" applyBorder="1" applyAlignment="1">
      <alignment horizontal="center"/>
    </xf>
    <xf numFmtId="37" fontId="3" fillId="3" borderId="5" xfId="0" applyFont="1" applyFill="1" applyBorder="1" applyAlignment="1">
      <alignment horizontal="center"/>
    </xf>
    <xf numFmtId="37" fontId="3" fillId="3" borderId="6" xfId="0" applyFont="1" applyFill="1" applyBorder="1" applyAlignment="1">
      <alignment horizontal="center"/>
    </xf>
    <xf numFmtId="37" fontId="3" fillId="2" borderId="5" xfId="0" applyFont="1" applyFill="1" applyBorder="1" applyAlignment="1">
      <alignment horizontal="center"/>
    </xf>
    <xf numFmtId="37" fontId="3" fillId="2" borderId="6" xfId="0" applyFont="1" applyFill="1" applyBorder="1" applyAlignment="1">
      <alignment horizontal="center"/>
    </xf>
  </cellXfs>
  <cellStyles count="399">
    <cellStyle name="Currency" xfId="1" builtinId="4"/>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Hyperlink" xfId="2" builtinId="8"/>
    <cellStyle name="Normal" xfId="0" builtinId="0"/>
    <cellStyle name="Normal 2" xfId="398" xr:uid="{00000000-0005-0000-0000-00008E01000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9437FF"/>
      <color rgb="FFFFFF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9525</xdr:colOff>
      <xdr:row>56</xdr:row>
      <xdr:rowOff>16933</xdr:rowOff>
    </xdr:from>
    <xdr:to>
      <xdr:col>8</xdr:col>
      <xdr:colOff>723900</xdr:colOff>
      <xdr:row>61</xdr:row>
      <xdr:rowOff>101600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2854325" y="8627533"/>
          <a:ext cx="5557308" cy="9313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In</a:t>
          </a:r>
          <a:r>
            <a:rPr lang="en-US" sz="1100" baseline="0"/>
            <a:t> the cells above, enter the custom F&amp;A base - this may need to be calculated manually. If the budget includes Matching Funds, enter the custom F&amp;A base of those funds as well. The spreadsheet will apply the F&amp;A rate chosen in row 19 above to whatever base you enter in these cells and insert the results in the F&amp;A lines on the budget summary. Be sure that F&amp;A Base in row 21 above is set to "Other Base".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rede.ecu.edu/oraintra/facilities-and-administrative-fa-costs/" TargetMode="External"/><Relationship Id="rId2" Type="http://schemas.openxmlformats.org/officeDocument/2006/relationships/hyperlink" Target="http://www.ecu.edu/cs-acad/grants/upload/F-A-overhead-Distribution-2014.pdf" TargetMode="External"/><Relationship Id="rId1" Type="http://schemas.openxmlformats.org/officeDocument/2006/relationships/hyperlink" Target="http://rede.ecu.edu/ora/330-03-fa-rate-agreemen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www.ecu.edu/cs-acad/grants/upload/FA-Overhead-Rates.pdf" TargetMode="External"/><Relationship Id="rId7" Type="http://schemas.openxmlformats.org/officeDocument/2006/relationships/printerSettings" Target="../printerSettings/printerSettings3.bin"/><Relationship Id="rId2" Type="http://schemas.openxmlformats.org/officeDocument/2006/relationships/hyperlink" Target="http://www.ecu.edu/cashier/tufee.cfm" TargetMode="External"/><Relationship Id="rId1" Type="http://schemas.openxmlformats.org/officeDocument/2006/relationships/hyperlink" Target="http://www.ecu.edu/cs-admin/financial_serv/indextraveloffice.cfm" TargetMode="External"/><Relationship Id="rId6" Type="http://schemas.openxmlformats.org/officeDocument/2006/relationships/hyperlink" Target="http://www.ecu.edu/irb/" TargetMode="External"/><Relationship Id="rId5" Type="http://schemas.openxmlformats.org/officeDocument/2006/relationships/hyperlink" Target="http://www.ecu.edu/iacuc/" TargetMode="External"/><Relationship Id="rId4" Type="http://schemas.openxmlformats.org/officeDocument/2006/relationships/hyperlink" Target="http://www.ecu.edu/cashier/tufee.cfm" TargetMode="External"/><Relationship Id="rId9"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www.ecu.edu/irb/" TargetMode="External"/><Relationship Id="rId7" Type="http://schemas.openxmlformats.org/officeDocument/2006/relationships/printerSettings" Target="../printerSettings/printerSettings6.bin"/><Relationship Id="rId2" Type="http://schemas.openxmlformats.org/officeDocument/2006/relationships/hyperlink" Target="http://www.ecu.edu/cashier/tufee.cfm" TargetMode="External"/><Relationship Id="rId1" Type="http://schemas.openxmlformats.org/officeDocument/2006/relationships/hyperlink" Target="http://www.ecu.edu/cs-admin/financial_serv/indextraveloffice.cfm" TargetMode="External"/><Relationship Id="rId6" Type="http://schemas.openxmlformats.org/officeDocument/2006/relationships/hyperlink" Target="http://www.ecu.edu/iacuc/" TargetMode="External"/><Relationship Id="rId5" Type="http://schemas.openxmlformats.org/officeDocument/2006/relationships/hyperlink" Target="http://www.ecu.edu/cashier/tufee.cfm" TargetMode="External"/><Relationship Id="rId4" Type="http://schemas.openxmlformats.org/officeDocument/2006/relationships/hyperlink" Target="http://www.ecu.edu/cs-acad/grants/upload/F-ARates-2.pdf" TargetMode="External"/><Relationship Id="rId9"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L62"/>
  <sheetViews>
    <sheetView tabSelected="1" zoomScale="130" zoomScaleNormal="130" zoomScalePageLayoutView="150" workbookViewId="0">
      <selection activeCell="D12" sqref="D12:H12"/>
    </sheetView>
  </sheetViews>
  <sheetFormatPr baseColWidth="10" defaultColWidth="8.7109375" defaultRowHeight="14"/>
  <cols>
    <col min="2" max="2" width="14.42578125" customWidth="1"/>
    <col min="3" max="3" width="9.140625" customWidth="1"/>
    <col min="4" max="4" width="10.28515625" customWidth="1"/>
    <col min="5" max="9" width="11" bestFit="1" customWidth="1"/>
    <col min="11" max="11" width="21.140625" customWidth="1"/>
    <col min="12" max="12" width="16.42578125" customWidth="1"/>
  </cols>
  <sheetData>
    <row r="1" spans="1:11" ht="14" customHeight="1">
      <c r="A1" s="359" t="s">
        <v>256</v>
      </c>
      <c r="B1" s="360"/>
      <c r="C1" s="360"/>
      <c r="D1" s="360"/>
      <c r="E1" s="360"/>
      <c r="F1" s="360"/>
      <c r="G1" s="360"/>
      <c r="H1" s="360"/>
      <c r="I1" s="360"/>
    </row>
    <row r="2" spans="1:11" ht="25.5" customHeight="1">
      <c r="A2" s="360"/>
      <c r="B2" s="360"/>
      <c r="C2" s="360"/>
      <c r="D2" s="360"/>
      <c r="E2" s="360"/>
      <c r="F2" s="360"/>
      <c r="G2" s="360"/>
      <c r="H2" s="360"/>
      <c r="I2" s="360"/>
    </row>
    <row r="3" spans="1:11" ht="26.5" customHeight="1" thickBot="1">
      <c r="A3" s="361"/>
      <c r="B3" s="361"/>
      <c r="C3" s="361"/>
      <c r="D3" s="361"/>
      <c r="E3" s="361"/>
      <c r="F3" s="361"/>
      <c r="G3" s="361"/>
      <c r="H3" s="361"/>
      <c r="I3" s="361"/>
    </row>
    <row r="4" spans="1:11">
      <c r="A4" s="125"/>
      <c r="B4" s="126"/>
      <c r="C4" s="126"/>
      <c r="D4" s="126"/>
      <c r="E4" s="126"/>
      <c r="F4" s="126"/>
      <c r="G4" s="126"/>
      <c r="H4" s="126"/>
      <c r="I4" s="127"/>
    </row>
    <row r="5" spans="1:11" ht="18">
      <c r="A5" s="371" t="s">
        <v>53</v>
      </c>
      <c r="B5" s="372"/>
      <c r="C5" s="372"/>
      <c r="D5" s="372"/>
      <c r="E5" s="372"/>
      <c r="F5" s="372"/>
      <c r="G5" s="372"/>
      <c r="H5" s="372"/>
      <c r="I5" s="373"/>
    </row>
    <row r="6" spans="1:11" ht="18">
      <c r="A6" s="371" t="s">
        <v>228</v>
      </c>
      <c r="B6" s="372"/>
      <c r="C6" s="372"/>
      <c r="D6" s="372"/>
      <c r="E6" s="372"/>
      <c r="F6" s="372"/>
      <c r="G6" s="372"/>
      <c r="H6" s="372"/>
      <c r="I6" s="373"/>
    </row>
    <row r="7" spans="1:11" ht="18">
      <c r="A7" s="371" t="s">
        <v>239</v>
      </c>
      <c r="B7" s="372"/>
      <c r="C7" s="372"/>
      <c r="D7" s="372"/>
      <c r="E7" s="372"/>
      <c r="F7" s="372"/>
      <c r="G7" s="372"/>
      <c r="H7" s="372"/>
      <c r="I7" s="373"/>
    </row>
    <row r="8" spans="1:11" ht="3" customHeight="1">
      <c r="A8" s="128"/>
      <c r="B8" s="129"/>
      <c r="C8" s="129"/>
      <c r="D8" s="129"/>
      <c r="E8" s="129"/>
      <c r="F8" s="129"/>
      <c r="G8" s="129"/>
      <c r="H8" s="129"/>
      <c r="I8" s="130"/>
    </row>
    <row r="9" spans="1:11" ht="14" customHeight="1">
      <c r="A9" s="374" t="s">
        <v>41</v>
      </c>
      <c r="B9" s="375"/>
      <c r="C9" s="375"/>
      <c r="D9" s="375"/>
      <c r="E9" s="375"/>
      <c r="F9" s="375"/>
      <c r="G9" s="375"/>
      <c r="H9" s="375"/>
      <c r="I9" s="376"/>
    </row>
    <row r="10" spans="1:11">
      <c r="A10" s="362">
        <v>45245</v>
      </c>
      <c r="B10" s="363"/>
      <c r="C10" s="363"/>
      <c r="D10" s="363"/>
      <c r="E10" s="363"/>
      <c r="F10" s="363"/>
      <c r="G10" s="363"/>
      <c r="H10" s="363"/>
      <c r="I10" s="364"/>
    </row>
    <row r="11" spans="1:11">
      <c r="A11" s="128"/>
      <c r="B11" s="385"/>
      <c r="C11" s="385"/>
      <c r="D11" s="385"/>
      <c r="E11" s="385"/>
      <c r="F11" s="385"/>
      <c r="G11" s="385"/>
      <c r="H11" s="385"/>
      <c r="I11" s="130"/>
    </row>
    <row r="12" spans="1:11" ht="16.25" customHeight="1">
      <c r="A12" s="128"/>
      <c r="B12" s="392" t="s">
        <v>105</v>
      </c>
      <c r="C12" s="393"/>
      <c r="D12" s="379" t="s">
        <v>105</v>
      </c>
      <c r="E12" s="379"/>
      <c r="F12" s="379"/>
      <c r="G12" s="379"/>
      <c r="H12" s="380"/>
      <c r="I12" s="334"/>
      <c r="K12" s="325"/>
    </row>
    <row r="13" spans="1:11" ht="16.25" customHeight="1">
      <c r="A13" s="128"/>
      <c r="B13" s="347" t="s">
        <v>225</v>
      </c>
      <c r="C13" s="352"/>
      <c r="D13" s="379" t="s">
        <v>255</v>
      </c>
      <c r="E13" s="379"/>
      <c r="F13" s="379"/>
      <c r="G13" s="379"/>
      <c r="H13" s="380"/>
      <c r="I13" s="334"/>
      <c r="K13" s="324"/>
    </row>
    <row r="14" spans="1:11" ht="16.25" customHeight="1">
      <c r="A14" s="128"/>
      <c r="B14" s="392" t="s">
        <v>110</v>
      </c>
      <c r="C14" s="393"/>
      <c r="D14" s="379" t="s">
        <v>119</v>
      </c>
      <c r="E14" s="379"/>
      <c r="F14" s="379"/>
      <c r="G14" s="379"/>
      <c r="H14" s="380"/>
      <c r="I14" s="334"/>
      <c r="K14" s="325"/>
    </row>
    <row r="15" spans="1:11" ht="16.25" customHeight="1">
      <c r="A15" s="128"/>
      <c r="B15" s="392" t="s">
        <v>106</v>
      </c>
      <c r="C15" s="393"/>
      <c r="D15" s="377" t="s">
        <v>120</v>
      </c>
      <c r="E15" s="377"/>
      <c r="F15" s="377"/>
      <c r="G15" s="377"/>
      <c r="H15" s="378"/>
      <c r="I15" s="334"/>
    </row>
    <row r="16" spans="1:11" ht="16.25" customHeight="1" thickBot="1">
      <c r="A16" s="128"/>
      <c r="B16" s="392" t="s">
        <v>107</v>
      </c>
      <c r="C16" s="393"/>
      <c r="D16" s="381" t="s">
        <v>121</v>
      </c>
      <c r="E16" s="381"/>
      <c r="F16" s="381"/>
      <c r="G16" s="381"/>
      <c r="H16" s="382"/>
      <c r="I16" s="334"/>
    </row>
    <row r="17" spans="1:12" ht="16.25" customHeight="1">
      <c r="A17" s="128"/>
      <c r="B17" s="392" t="s">
        <v>108</v>
      </c>
      <c r="C17" s="393"/>
      <c r="D17" s="381" t="s">
        <v>121</v>
      </c>
      <c r="E17" s="381"/>
      <c r="F17" s="381"/>
      <c r="G17" s="381"/>
      <c r="H17" s="382"/>
      <c r="I17" s="334"/>
      <c r="K17" s="394" t="s">
        <v>162</v>
      </c>
      <c r="L17" s="395"/>
    </row>
    <row r="18" spans="1:12" ht="16.25" customHeight="1">
      <c r="A18" s="128"/>
      <c r="B18" s="392" t="s">
        <v>109</v>
      </c>
      <c r="C18" s="393"/>
      <c r="D18" s="381" t="s">
        <v>121</v>
      </c>
      <c r="E18" s="381"/>
      <c r="F18" s="381"/>
      <c r="G18" s="381"/>
      <c r="H18" s="382"/>
      <c r="I18" s="334"/>
      <c r="K18" s="139"/>
      <c r="L18" s="140"/>
    </row>
    <row r="19" spans="1:12" ht="16.25" customHeight="1">
      <c r="A19" s="128"/>
      <c r="B19" s="392" t="s">
        <v>117</v>
      </c>
      <c r="C19" s="393"/>
      <c r="D19" s="383">
        <v>0.03</v>
      </c>
      <c r="E19" s="383"/>
      <c r="F19" s="383"/>
      <c r="G19" s="383"/>
      <c r="H19" s="384"/>
      <c r="I19" s="334"/>
      <c r="K19" s="293" t="s">
        <v>158</v>
      </c>
      <c r="L19" s="292">
        <v>0</v>
      </c>
    </row>
    <row r="20" spans="1:12" ht="16.25" customHeight="1">
      <c r="A20" s="128"/>
      <c r="B20" s="291" t="s">
        <v>213</v>
      </c>
      <c r="C20" s="352"/>
      <c r="D20" s="383" t="s">
        <v>242</v>
      </c>
      <c r="E20" s="383"/>
      <c r="F20" s="383"/>
      <c r="G20" s="383"/>
      <c r="H20" s="135"/>
      <c r="I20" s="334" t="str">
        <f>IF(D20="Custom Rate - Enter Rate Here -----------&gt;",IF(H20&gt;0,"✓","✗")," ")</f>
        <v xml:space="preserve"> </v>
      </c>
      <c r="K20" s="293"/>
      <c r="L20" s="140"/>
    </row>
    <row r="21" spans="1:12" ht="16.25" customHeight="1">
      <c r="A21" s="128"/>
      <c r="B21" s="404" t="s">
        <v>246</v>
      </c>
      <c r="C21" s="405"/>
      <c r="D21" s="400" t="str">
        <f>IF(RateSelection=RateOptionCustom,CustomRateText,IF(RateSelection=RateOptionNoFA,ZeroRateText,IF(RateSelection=RateOptionOffCampusAdjacent,OffCampusRateText,IF(RateSelection=RateOptionOffCampusRemote,OffCampusRateText,IF(RateSelection=RateOptionPercentTotalCost,PercentTotalCostText," ")))))</f>
        <v xml:space="preserve"> </v>
      </c>
      <c r="E21" s="400"/>
      <c r="F21" s="400"/>
      <c r="G21" s="400"/>
      <c r="H21" s="401"/>
      <c r="I21" s="343" t="str">
        <f>IF(RateSelection=RateOptionPercentTotalCost,CustomRate/(1-CustomRate)," ")</f>
        <v xml:space="preserve"> </v>
      </c>
      <c r="K21" s="293" t="s">
        <v>159</v>
      </c>
      <c r="L21" s="140">
        <f>L19/(1+FARateY1)</f>
        <v>0</v>
      </c>
    </row>
    <row r="22" spans="1:12" ht="16.25" customHeight="1">
      <c r="A22" s="128"/>
      <c r="B22" s="406"/>
      <c r="C22" s="407"/>
      <c r="D22" s="402"/>
      <c r="E22" s="402"/>
      <c r="F22" s="402"/>
      <c r="G22" s="402"/>
      <c r="H22" s="403"/>
      <c r="I22" s="343"/>
      <c r="K22" s="294">
        <f>FARateY1</f>
        <v>0.51</v>
      </c>
      <c r="L22" s="295">
        <f>L21*FARateY1</f>
        <v>0</v>
      </c>
    </row>
    <row r="23" spans="1:12" ht="16.25" customHeight="1">
      <c r="A23" s="128"/>
      <c r="B23" s="351" t="str">
        <f>IF(RateSelection="No F&amp;A - 0%","Sponsor Specifies F&amp;A Rate?",IF(RateSelection="Custom Rate - Enter Rate Here -----------&gt;","Sponsor Specifies F&amp;A Rate?"," "))</f>
        <v xml:space="preserve"> </v>
      </c>
      <c r="C23" s="352"/>
      <c r="D23" s="383" t="s">
        <v>214</v>
      </c>
      <c r="E23" s="383"/>
      <c r="F23" s="383"/>
      <c r="G23" s="383"/>
      <c r="H23" s="384"/>
      <c r="I23" s="334" t="str">
        <f>IF(B23=" "," ",IF(D23="Select Yes or No Here","✗","✓"))</f>
        <v xml:space="preserve"> </v>
      </c>
      <c r="K23" s="293" t="s">
        <v>161</v>
      </c>
      <c r="L23" s="140">
        <f>SUM(L21:L22)</f>
        <v>0</v>
      </c>
    </row>
    <row r="24" spans="1:12" ht="16.25" customHeight="1">
      <c r="A24" s="128"/>
      <c r="B24" s="323" t="s">
        <v>71</v>
      </c>
      <c r="C24" s="352"/>
      <c r="D24" s="383" t="str">
        <f>IF(RateSelection=RateOptionCustom,RateBaseTDC,IF(RateSelection=RateOptionPercentTotalCost,RateBaseTDC,RateBaseMTDC))</f>
        <v>MTDC - Modified Total Direct Costs</v>
      </c>
      <c r="E24" s="383"/>
      <c r="F24" s="383"/>
      <c r="G24" s="383"/>
      <c r="H24" s="384"/>
      <c r="I24" s="334"/>
      <c r="J24" t="s">
        <v>205</v>
      </c>
      <c r="K24" s="139"/>
      <c r="L24" s="140"/>
    </row>
    <row r="25" spans="1:12" ht="16.25" customHeight="1">
      <c r="A25" s="128"/>
      <c r="B25" s="323" t="s">
        <v>227</v>
      </c>
      <c r="C25" s="352"/>
      <c r="D25" s="383" t="s">
        <v>211</v>
      </c>
      <c r="E25" s="383"/>
      <c r="F25" s="383"/>
      <c r="G25" s="383"/>
      <c r="H25" s="384"/>
      <c r="I25" s="334"/>
      <c r="K25" s="396" t="s">
        <v>160</v>
      </c>
      <c r="L25" s="397"/>
    </row>
    <row r="26" spans="1:12" ht="16.25" customHeight="1">
      <c r="A26" s="128"/>
      <c r="B26" s="351" t="s">
        <v>127</v>
      </c>
      <c r="C26" s="352"/>
      <c r="D26" s="383" t="s">
        <v>235</v>
      </c>
      <c r="E26" s="383"/>
      <c r="F26" s="383"/>
      <c r="G26" s="383"/>
      <c r="H26" s="384"/>
      <c r="I26" s="334"/>
      <c r="K26" s="396"/>
      <c r="L26" s="397"/>
    </row>
    <row r="27" spans="1:12" ht="16.25" customHeight="1">
      <c r="A27" s="128"/>
      <c r="B27" s="129"/>
      <c r="C27" s="129"/>
      <c r="D27" s="131"/>
      <c r="E27" s="129"/>
      <c r="F27" s="129"/>
      <c r="G27" s="129"/>
      <c r="H27" s="129"/>
      <c r="I27" s="130"/>
      <c r="K27" s="396"/>
      <c r="L27" s="397"/>
    </row>
    <row r="28" spans="1:12" ht="16.25" customHeight="1">
      <c r="A28" s="128"/>
      <c r="B28" s="129"/>
      <c r="C28" s="129"/>
      <c r="D28" s="131"/>
      <c r="E28" s="129"/>
      <c r="F28" s="129"/>
      <c r="G28" s="129"/>
      <c r="H28" s="129"/>
      <c r="I28" s="130"/>
      <c r="K28" s="396"/>
      <c r="L28" s="397"/>
    </row>
    <row r="29" spans="1:12" ht="16.25" customHeight="1" thickBot="1">
      <c r="A29" s="128"/>
      <c r="B29" s="129"/>
      <c r="C29" s="129"/>
      <c r="D29" s="131"/>
      <c r="E29" s="129"/>
      <c r="F29" s="129"/>
      <c r="G29" s="129"/>
      <c r="H29" s="129"/>
      <c r="I29" s="130"/>
      <c r="K29" s="398"/>
      <c r="L29" s="399"/>
    </row>
    <row r="30" spans="1:12">
      <c r="A30" s="128"/>
      <c r="B30" s="129"/>
      <c r="C30" s="129"/>
      <c r="D30" s="131"/>
      <c r="E30" s="129"/>
      <c r="F30" s="129"/>
      <c r="G30" s="129"/>
      <c r="H30" s="129"/>
      <c r="I30" s="130"/>
    </row>
    <row r="31" spans="1:12">
      <c r="A31" s="128"/>
      <c r="B31" s="129"/>
      <c r="C31" s="129"/>
      <c r="D31" s="131"/>
      <c r="E31" s="129"/>
      <c r="F31" s="129"/>
      <c r="G31" s="129"/>
      <c r="H31" s="129"/>
      <c r="I31" s="130"/>
    </row>
    <row r="32" spans="1:12">
      <c r="A32" s="128"/>
      <c r="B32" s="129"/>
      <c r="C32" s="129"/>
      <c r="D32" s="131"/>
      <c r="E32" s="129"/>
      <c r="F32" s="129"/>
      <c r="G32" s="129"/>
      <c r="H32" s="129"/>
      <c r="I32" s="130"/>
    </row>
    <row r="33" spans="1:9">
      <c r="A33" s="128"/>
      <c r="B33" s="129"/>
      <c r="C33" s="129"/>
      <c r="D33" s="131"/>
      <c r="E33" s="129"/>
      <c r="F33" s="129"/>
      <c r="G33" s="129"/>
      <c r="H33" s="129"/>
      <c r="I33" s="130"/>
    </row>
    <row r="34" spans="1:9">
      <c r="A34" s="128"/>
      <c r="B34" s="129"/>
      <c r="C34" s="129"/>
      <c r="D34" s="131"/>
      <c r="E34" s="129"/>
      <c r="F34" s="129"/>
      <c r="G34" s="129"/>
      <c r="H34" s="129"/>
      <c r="I34" s="130"/>
    </row>
    <row r="35" spans="1:9">
      <c r="A35" s="128"/>
      <c r="B35" s="129"/>
      <c r="C35" s="129"/>
      <c r="D35" s="131"/>
      <c r="E35" s="129"/>
      <c r="F35" s="129"/>
      <c r="G35" s="129"/>
      <c r="H35" s="129"/>
      <c r="I35" s="130"/>
    </row>
    <row r="36" spans="1:9">
      <c r="A36" s="128"/>
      <c r="B36" s="129"/>
      <c r="C36" s="129"/>
      <c r="D36" s="131"/>
      <c r="E36" s="129"/>
      <c r="F36" s="129"/>
      <c r="G36" s="129"/>
      <c r="H36" s="129"/>
      <c r="I36" s="130"/>
    </row>
    <row r="37" spans="1:9">
      <c r="A37" s="128"/>
      <c r="B37" s="129"/>
      <c r="C37" s="129"/>
      <c r="D37" s="131"/>
      <c r="E37" s="129"/>
      <c r="F37" s="129"/>
      <c r="G37" s="129"/>
      <c r="H37" s="129"/>
      <c r="I37" s="130"/>
    </row>
    <row r="38" spans="1:9">
      <c r="A38" s="128"/>
      <c r="B38" s="129"/>
      <c r="C38" s="129"/>
      <c r="D38" s="131"/>
      <c r="E38" s="129"/>
      <c r="F38" s="129"/>
      <c r="G38" s="129"/>
      <c r="H38" s="129"/>
      <c r="I38" s="130"/>
    </row>
    <row r="39" spans="1:9">
      <c r="A39" s="365"/>
      <c r="B39" s="366"/>
      <c r="C39" s="366"/>
      <c r="D39" s="366"/>
      <c r="E39" s="366"/>
      <c r="F39" s="366"/>
      <c r="G39" s="366"/>
      <c r="H39" s="366"/>
      <c r="I39" s="367"/>
    </row>
    <row r="40" spans="1:9">
      <c r="A40" s="128"/>
      <c r="B40" s="129"/>
      <c r="C40" s="129"/>
      <c r="D40" s="129"/>
      <c r="E40" s="129"/>
      <c r="F40" s="129"/>
      <c r="G40" s="129"/>
      <c r="H40" s="129"/>
      <c r="I40" s="130"/>
    </row>
    <row r="41" spans="1:9" ht="16">
      <c r="A41" s="368"/>
      <c r="B41" s="369"/>
      <c r="C41" s="369"/>
      <c r="D41" s="369"/>
      <c r="E41" s="369"/>
      <c r="F41" s="369"/>
      <c r="G41" s="369"/>
      <c r="H41" s="369"/>
      <c r="I41" s="370"/>
    </row>
    <row r="42" spans="1:9">
      <c r="A42" s="128"/>
      <c r="B42" s="129"/>
      <c r="C42" s="129"/>
      <c r="D42" s="129"/>
      <c r="E42" s="129"/>
      <c r="F42" s="129"/>
      <c r="G42" s="129"/>
      <c r="H42" s="129"/>
      <c r="I42" s="130"/>
    </row>
    <row r="43" spans="1:9">
      <c r="A43" s="128"/>
      <c r="B43" s="129"/>
      <c r="C43" s="129"/>
      <c r="D43" s="129"/>
      <c r="E43" s="129"/>
      <c r="F43" s="129"/>
      <c r="G43" s="129"/>
      <c r="H43" s="129"/>
      <c r="I43" s="130"/>
    </row>
    <row r="44" spans="1:9">
      <c r="A44" s="128"/>
      <c r="B44" s="129"/>
      <c r="C44" s="129"/>
      <c r="D44" s="129"/>
      <c r="E44" s="129"/>
      <c r="F44" s="129"/>
      <c r="G44" s="129"/>
      <c r="H44" s="129"/>
      <c r="I44" s="130"/>
    </row>
    <row r="45" spans="1:9">
      <c r="A45" s="128"/>
      <c r="B45" s="129"/>
      <c r="C45" s="129"/>
      <c r="D45" s="129"/>
      <c r="E45" s="129"/>
      <c r="F45" s="129"/>
      <c r="G45" s="129"/>
      <c r="H45" s="129"/>
      <c r="I45" s="130"/>
    </row>
    <row r="46" spans="1:9">
      <c r="A46" s="128"/>
      <c r="B46" s="129"/>
      <c r="C46" s="129"/>
      <c r="D46" s="129"/>
      <c r="E46" s="129"/>
      <c r="F46" s="129"/>
      <c r="G46" s="129"/>
      <c r="H46" s="129"/>
      <c r="I46" s="130"/>
    </row>
    <row r="47" spans="1:9" ht="15" thickBot="1">
      <c r="A47" s="132"/>
      <c r="B47" s="133"/>
      <c r="C47" s="133"/>
      <c r="D47" s="133"/>
      <c r="E47" s="133"/>
      <c r="F47" s="133"/>
      <c r="G47" s="133"/>
      <c r="H47" s="133"/>
      <c r="I47" s="134"/>
    </row>
    <row r="49" spans="4:9" ht="15" thickBot="1"/>
    <row r="50" spans="4:9">
      <c r="D50" s="386" t="s">
        <v>126</v>
      </c>
      <c r="E50" s="387"/>
      <c r="F50" s="387"/>
      <c r="G50" s="387"/>
      <c r="H50" s="387"/>
      <c r="I50" s="388"/>
    </row>
    <row r="51" spans="4:9">
      <c r="D51" s="389"/>
      <c r="E51" s="390"/>
      <c r="F51" s="390"/>
      <c r="G51" s="390"/>
      <c r="H51" s="390"/>
      <c r="I51" s="391"/>
    </row>
    <row r="52" spans="4:9" ht="15.75" customHeight="1">
      <c r="D52" s="139"/>
      <c r="I52" s="140"/>
    </row>
    <row r="53" spans="4:9">
      <c r="D53" s="139"/>
      <c r="E53" t="s">
        <v>11</v>
      </c>
      <c r="F53" t="s">
        <v>12</v>
      </c>
      <c r="G53" t="s">
        <v>13</v>
      </c>
      <c r="H53" t="s">
        <v>14</v>
      </c>
      <c r="I53" s="140" t="s">
        <v>15</v>
      </c>
    </row>
    <row r="54" spans="4:9">
      <c r="D54" s="139" t="s">
        <v>71</v>
      </c>
      <c r="E54" s="138">
        <v>0</v>
      </c>
      <c r="F54" s="138">
        <v>0</v>
      </c>
      <c r="G54" s="138">
        <v>0</v>
      </c>
      <c r="H54" s="138">
        <v>0</v>
      </c>
      <c r="I54" s="141">
        <v>0</v>
      </c>
    </row>
    <row r="55" spans="4:9">
      <c r="D55" s="139" t="s">
        <v>190</v>
      </c>
      <c r="E55" s="321">
        <v>0</v>
      </c>
      <c r="F55" s="321">
        <v>0</v>
      </c>
      <c r="G55" s="321">
        <v>0</v>
      </c>
      <c r="H55" s="321">
        <v>0</v>
      </c>
      <c r="I55" s="322">
        <v>0</v>
      </c>
    </row>
    <row r="56" spans="4:9">
      <c r="D56" s="139"/>
      <c r="I56" s="140"/>
    </row>
    <row r="57" spans="4:9">
      <c r="D57" s="139"/>
      <c r="I57" s="140"/>
    </row>
    <row r="58" spans="4:9">
      <c r="D58" s="139"/>
      <c r="I58" s="140"/>
    </row>
    <row r="59" spans="4:9">
      <c r="D59" s="139"/>
      <c r="I59" s="140"/>
    </row>
    <row r="60" spans="4:9">
      <c r="D60" s="139"/>
      <c r="I60" s="140"/>
    </row>
    <row r="61" spans="4:9">
      <c r="D61" s="139"/>
      <c r="I61" s="140"/>
    </row>
    <row r="62" spans="4:9" ht="15" thickBot="1">
      <c r="D62" s="142"/>
      <c r="E62" s="143"/>
      <c r="F62" s="143"/>
      <c r="G62" s="143"/>
      <c r="H62" s="143"/>
      <c r="I62" s="144"/>
    </row>
  </sheetData>
  <sheetProtection sheet="1" objects="1" scenarios="1"/>
  <mergeCells count="34">
    <mergeCell ref="K17:L17"/>
    <mergeCell ref="K25:L29"/>
    <mergeCell ref="D20:G20"/>
    <mergeCell ref="D24:H24"/>
    <mergeCell ref="B12:C12"/>
    <mergeCell ref="B14:C14"/>
    <mergeCell ref="B15:C15"/>
    <mergeCell ref="B16:C16"/>
    <mergeCell ref="D13:H13"/>
    <mergeCell ref="D21:H22"/>
    <mergeCell ref="B21:C22"/>
    <mergeCell ref="D50:I51"/>
    <mergeCell ref="B17:C17"/>
    <mergeCell ref="B18:C18"/>
    <mergeCell ref="B19:C19"/>
    <mergeCell ref="D26:H26"/>
    <mergeCell ref="D23:H23"/>
    <mergeCell ref="D25:H25"/>
    <mergeCell ref="A1:I3"/>
    <mergeCell ref="A10:I10"/>
    <mergeCell ref="A39:I39"/>
    <mergeCell ref="A41:I41"/>
    <mergeCell ref="A5:I5"/>
    <mergeCell ref="A6:I6"/>
    <mergeCell ref="A9:I9"/>
    <mergeCell ref="A7:I7"/>
    <mergeCell ref="D15:H15"/>
    <mergeCell ref="D12:H12"/>
    <mergeCell ref="D14:H14"/>
    <mergeCell ref="D16:H16"/>
    <mergeCell ref="D17:H17"/>
    <mergeCell ref="D18:H18"/>
    <mergeCell ref="D19:H19"/>
    <mergeCell ref="B11:H11"/>
  </mergeCells>
  <phoneticPr fontId="5" type="noConversion"/>
  <dataValidations xWindow="662" yWindow="638" count="7">
    <dataValidation type="list" showErrorMessage="1" sqref="D20:G20" xr:uid="{00000000-0002-0000-0000-000001000000}">
      <formula1>Rates</formula1>
    </dataValidation>
    <dataValidation type="decimal" allowBlank="1" showInputMessage="1" showErrorMessage="1" errorTitle="Use Decimals" error="Enter the custom F&amp;A rate as a decimal. Do not enter zero, instead choose &quot;No F&amp;A - 0%&quot; from the list in the cell to the left." promptTitle="Custom Rate" prompt="Only enter data in this cell if the sponsor pays a custom F&amp;A rate not found on the list in the cell to the left._x000a__x000a_Enter the custom rate as a decimal. Do not enter zero, instead chose &quot;No F&amp;A - 0%&quot; in the drop-down list to the left." sqref="H20" xr:uid="{00000000-0002-0000-0000-000002000000}">
      <formula1>0.01</formula1>
      <formula2>0.475</formula2>
    </dataValidation>
    <dataValidation type="list" showInputMessage="1" showErrorMessage="1" promptTitle="F&amp;A Base" prompt="This field determines which of the direct costs accrue F&amp;A. As a rule of thumb, Federal Government sponsors use MTDC and private sponsors use TDC._x000d__x000d_If a custom F&amp;A rate is selected, the F&amp;A Base should be Total Direct Costs." sqref="D24:H24" xr:uid="{00000000-0002-0000-0000-000003000000}">
      <formula1>RateBases</formula1>
    </dataValidation>
    <dataValidation type="list" showInputMessage="1" showErrorMessage="1" promptTitle="NIH Cap" prompt="The NIH establishes a salary cap for all personnel. Some other sponsors make use of this cap as well - check the program guidelines." sqref="D26:H26" xr:uid="{00000000-0002-0000-0000-000004000000}">
      <formula1>"Yes,No"</formula1>
    </dataValidation>
    <dataValidation type="list" showInputMessage="1" showErrorMessage="1" promptTitle="Sponsor F&amp;A Terms" prompt="Some sponsors publish specific F&amp;A rates - choose YES if that is the case here." sqref="D23:H23" xr:uid="{00000000-0002-0000-0000-000006000000}">
      <formula1>"Select Yes or No Here,Yes,No,Voluntary Waiver"</formula1>
    </dataValidation>
    <dataValidation type="list" showInputMessage="1" showErrorMessage="1" promptTitle="NIH Modular Budget" prompt="Select &quot;Yes&quot; if you are applying to the NIH using the modular budget form." sqref="D25:H25" xr:uid="{00000000-0002-0000-0000-000007000000}">
      <formula1>"No,Yes - Modular Budget,Yes - Full Detail Budget"</formula1>
    </dataValidation>
    <dataValidation allowBlank="1" showErrorMessage="1" sqref="D21" xr:uid="{00000000-0002-0000-0000-000008000000}"/>
  </dataValidations>
  <hyperlinks>
    <hyperlink ref="B20" r:id="rId1" xr:uid="{00000000-0004-0000-0000-000000000000}"/>
    <hyperlink ref="B21" r:id="rId2" tooltip="Link to F&amp;A Policy - Rate Selection is Section 8." display="Link to F&amp;A Policy" xr:uid="{00000000-0004-0000-0000-000001000000}"/>
    <hyperlink ref="B21:C22" r:id="rId3" tooltip="Link to F&amp;A Policy - Rate Selection is Section 8." display="F&amp;A Rate Policy" xr:uid="{4544051F-5161-B14D-9DD5-29F36106A78D}"/>
  </hyperlinks>
  <pageMargins left="0.75" right="0.75" top="1" bottom="1" header="0.5" footer="0.5"/>
  <pageSetup scale="63" fitToHeight="0" orientation="portrait" r:id="rId4"/>
  <headerFooter alignWithMargins="0"/>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3">
    <tabColor rgb="FFFFFF99"/>
    <pageSetUpPr fitToPage="1"/>
  </sheetPr>
  <dimension ref="A1:Q313"/>
  <sheetViews>
    <sheetView zoomScale="125" zoomScaleNormal="125" zoomScalePageLayoutView="120" workbookViewId="0">
      <pane ySplit="9" topLeftCell="A10" activePane="bottomLeft" state="frozenSplit"/>
      <selection activeCell="F9" sqref="F9"/>
      <selection pane="bottomLeft" activeCell="F90" sqref="F90"/>
    </sheetView>
  </sheetViews>
  <sheetFormatPr baseColWidth="10" defaultColWidth="11.42578125" defaultRowHeight="13"/>
  <cols>
    <col min="1" max="1" width="28.42578125" style="1" customWidth="1"/>
    <col min="2" max="2" width="9" style="1" customWidth="1"/>
    <col min="3" max="3" width="7" style="1" customWidth="1"/>
    <col min="4" max="4" width="9.42578125" style="1" bestFit="1" customWidth="1"/>
    <col min="5" max="5" width="7.7109375" style="1" customWidth="1"/>
    <col min="6" max="6" width="8.42578125" style="1" customWidth="1"/>
    <col min="7" max="7" width="8.28515625" style="1" customWidth="1"/>
    <col min="8" max="8" width="9.28515625" style="1" customWidth="1"/>
    <col min="9" max="9" width="8.140625" style="1" customWidth="1"/>
    <col min="10" max="10" width="9.5703125" style="1" customWidth="1"/>
    <col min="11" max="11" width="7.7109375" style="1" customWidth="1"/>
    <col min="12" max="12" width="9.28515625" style="1" customWidth="1"/>
    <col min="13" max="13" width="7.7109375" style="1" customWidth="1"/>
    <col min="14" max="14" width="7.5703125" style="1" customWidth="1"/>
    <col min="15" max="15" width="9.28515625" style="1" customWidth="1"/>
    <col min="16" max="16" width="11.42578125" style="9"/>
    <col min="17" max="16384" width="11.42578125" style="1"/>
  </cols>
  <sheetData>
    <row r="1" spans="1:17" ht="11.5" customHeight="1">
      <c r="A1" s="408" t="s">
        <v>256</v>
      </c>
      <c r="B1" s="409"/>
      <c r="C1" s="409"/>
      <c r="D1" s="409"/>
      <c r="E1" s="409"/>
      <c r="F1" s="409"/>
      <c r="G1" s="409"/>
      <c r="H1" s="409"/>
      <c r="I1" s="409"/>
      <c r="J1" s="409"/>
      <c r="K1" s="409"/>
      <c r="L1" s="409"/>
      <c r="M1" s="409"/>
      <c r="N1" s="409"/>
      <c r="O1" s="409"/>
    </row>
    <row r="2" spans="1:17" ht="27.75" customHeight="1">
      <c r="A2" s="409"/>
      <c r="B2" s="409"/>
      <c r="C2" s="409"/>
      <c r="D2" s="409"/>
      <c r="E2" s="409"/>
      <c r="F2" s="409"/>
      <c r="G2" s="409"/>
      <c r="H2" s="409"/>
      <c r="I2" s="409"/>
      <c r="J2" s="409"/>
      <c r="K2" s="409"/>
      <c r="L2" s="409"/>
      <c r="M2" s="409"/>
      <c r="N2" s="409"/>
      <c r="O2" s="409"/>
    </row>
    <row r="3" spans="1:17" ht="17" customHeight="1" thickBot="1">
      <c r="A3" s="410"/>
      <c r="B3" s="410"/>
      <c r="C3" s="410"/>
      <c r="D3" s="410"/>
      <c r="E3" s="410"/>
      <c r="F3" s="410"/>
      <c r="G3" s="410"/>
      <c r="H3" s="410"/>
      <c r="I3" s="410"/>
      <c r="J3" s="410"/>
      <c r="K3" s="410"/>
      <c r="L3" s="410"/>
      <c r="M3" s="410"/>
      <c r="N3" s="410"/>
      <c r="O3" s="410"/>
    </row>
    <row r="4" spans="1:17" ht="14">
      <c r="A4" s="201"/>
      <c r="B4" s="202"/>
      <c r="C4" s="202"/>
      <c r="D4" s="202"/>
      <c r="E4" s="203"/>
      <c r="F4" s="203"/>
      <c r="G4" s="204" t="s">
        <v>240</v>
      </c>
      <c r="H4" s="203"/>
      <c r="I4" s="203"/>
      <c r="J4" s="203"/>
      <c r="K4" s="203"/>
      <c r="L4" s="205"/>
      <c r="M4" s="205"/>
      <c r="N4" s="205"/>
      <c r="O4" s="206"/>
    </row>
    <row r="5" spans="1:17">
      <c r="A5" s="416" t="str">
        <f>proposaltitle</f>
        <v>Enter Title</v>
      </c>
      <c r="B5" s="417"/>
      <c r="C5" s="417"/>
      <c r="D5" s="417"/>
      <c r="E5" s="417"/>
      <c r="F5" s="417"/>
      <c r="G5" s="150"/>
      <c r="H5" s="207" t="s">
        <v>43</v>
      </c>
      <c r="I5" s="208" t="str">
        <f>creationdate</f>
        <v>Date</v>
      </c>
      <c r="J5" s="180"/>
      <c r="K5" s="209"/>
      <c r="L5" s="210"/>
      <c r="M5" s="210"/>
      <c r="N5" s="210"/>
      <c r="O5" s="211"/>
      <c r="P5" s="21"/>
    </row>
    <row r="6" spans="1:17">
      <c r="A6" s="416" t="str">
        <f>piname</f>
        <v>PI Name</v>
      </c>
      <c r="B6" s="417"/>
      <c r="C6" s="417"/>
      <c r="D6" s="417"/>
      <c r="E6" s="417"/>
      <c r="F6" s="417"/>
      <c r="G6" s="420" t="s">
        <v>44</v>
      </c>
      <c r="H6" s="420"/>
      <c r="I6" s="208" t="str">
        <f>projstartdate</f>
        <v>Date</v>
      </c>
      <c r="J6" s="210" t="s">
        <v>45</v>
      </c>
      <c r="K6" s="212" t="str">
        <f>projenddate</f>
        <v>Date</v>
      </c>
      <c r="L6" s="210"/>
      <c r="M6" s="210"/>
      <c r="N6" s="210"/>
      <c r="O6" s="211"/>
      <c r="P6" s="21"/>
    </row>
    <row r="7" spans="1:17" ht="14" thickBot="1">
      <c r="A7" s="418" t="str">
        <f>sponsor</f>
        <v>Enter Sponsor</v>
      </c>
      <c r="B7" s="419"/>
      <c r="C7" s="419"/>
      <c r="D7" s="419"/>
      <c r="E7" s="419"/>
      <c r="F7" s="419"/>
      <c r="G7" s="421" t="s">
        <v>118</v>
      </c>
      <c r="H7" s="421"/>
      <c r="I7" s="213">
        <f>Inflation</f>
        <v>0.03</v>
      </c>
      <c r="J7" s="214"/>
      <c r="K7" s="215"/>
      <c r="L7" s="214"/>
      <c r="M7" s="214"/>
      <c r="N7" s="214"/>
      <c r="O7" s="216"/>
      <c r="P7" s="21"/>
    </row>
    <row r="8" spans="1:17" ht="8.25" customHeight="1"/>
    <row r="9" spans="1:17" s="33" customFormat="1" ht="24" customHeight="1" thickBot="1">
      <c r="A9" s="32" t="s">
        <v>0</v>
      </c>
      <c r="B9" s="34" t="s">
        <v>80</v>
      </c>
      <c r="C9" s="170" t="s">
        <v>77</v>
      </c>
      <c r="D9" s="112" t="s">
        <v>68</v>
      </c>
      <c r="E9" s="65" t="s">
        <v>54</v>
      </c>
      <c r="F9" s="66" t="s">
        <v>206</v>
      </c>
      <c r="G9" s="65" t="s">
        <v>54</v>
      </c>
      <c r="H9" s="66" t="s">
        <v>207</v>
      </c>
      <c r="I9" s="65" t="s">
        <v>54</v>
      </c>
      <c r="J9" s="66" t="s">
        <v>208</v>
      </c>
      <c r="K9" s="65" t="s">
        <v>54</v>
      </c>
      <c r="L9" s="66" t="s">
        <v>209</v>
      </c>
      <c r="M9" s="65" t="s">
        <v>54</v>
      </c>
      <c r="N9" s="66" t="s">
        <v>210</v>
      </c>
      <c r="O9" s="66" t="s">
        <v>16</v>
      </c>
      <c r="P9" s="313" t="s">
        <v>22</v>
      </c>
    </row>
    <row r="10" spans="1:17">
      <c r="A10" s="17" t="s">
        <v>232</v>
      </c>
      <c r="B10" s="20"/>
      <c r="C10" s="20"/>
      <c r="D10" s="20"/>
      <c r="E10" s="67"/>
      <c r="G10" s="67"/>
      <c r="I10" s="67"/>
      <c r="K10" s="67"/>
      <c r="M10" s="67"/>
    </row>
    <row r="11" spans="1:17" ht="13.25" customHeight="1">
      <c r="A11" s="26" t="s">
        <v>147</v>
      </c>
      <c r="B11" s="35" t="s">
        <v>83</v>
      </c>
      <c r="C11" s="31">
        <v>0</v>
      </c>
      <c r="D11" s="27">
        <v>0</v>
      </c>
      <c r="E11" s="285">
        <v>0</v>
      </c>
      <c r="F11" s="68" t="str">
        <f t="shared" ref="F11:F20" si="0">IF(B11="Select","9 or 12?",(D11*InflationY1/(IF(B11="12-Month",12,9))*C11)*E11)</f>
        <v>9 or 12?</v>
      </c>
      <c r="G11" s="285">
        <v>0</v>
      </c>
      <c r="H11" s="68" t="str">
        <f t="shared" ref="H11:H20" si="1">IF(B11="Select","9 or 12?",(D11*InflationY2/(IF(B11="12-Month",12,9))*C11)*G11)</f>
        <v>9 or 12?</v>
      </c>
      <c r="I11" s="285">
        <v>0</v>
      </c>
      <c r="J11" s="68" t="str">
        <f t="shared" ref="J11:J20" si="2">IF(B11="Select","9 or 12?",(D11*InflationY3/(IF(B11="12-Month",12,9))*C11)*I11)</f>
        <v>9 or 12?</v>
      </c>
      <c r="K11" s="285">
        <v>0</v>
      </c>
      <c r="L11" s="68" t="str">
        <f t="shared" ref="L11:L20" si="3">IF(B11="Select","9 or 12?",(D11*InflationY4/(IF(B11="12-Month",12,9))*C11)*K11)</f>
        <v>9 or 12?</v>
      </c>
      <c r="M11" s="285">
        <v>0</v>
      </c>
      <c r="N11" s="68" t="str">
        <f t="shared" ref="N11:N20" si="4">IF(B11="Select","9 or 12?",(D11*InflationY5/(IF(B11="12-Month",12,9))*C11)*M11)</f>
        <v>9 or 12?</v>
      </c>
      <c r="O11" s="1">
        <f>F11+H11+J11+L11+N11</f>
        <v>0</v>
      </c>
      <c r="Q11" s="331"/>
    </row>
    <row r="12" spans="1:17">
      <c r="A12" s="26" t="s">
        <v>147</v>
      </c>
      <c r="B12" s="35" t="s">
        <v>83</v>
      </c>
      <c r="C12" s="31">
        <v>0</v>
      </c>
      <c r="D12" s="27">
        <v>0</v>
      </c>
      <c r="E12" s="285">
        <v>0</v>
      </c>
      <c r="F12" s="68" t="str">
        <f t="shared" si="0"/>
        <v>9 or 12?</v>
      </c>
      <c r="G12" s="285">
        <v>0</v>
      </c>
      <c r="H12" s="68" t="str">
        <f t="shared" si="1"/>
        <v>9 or 12?</v>
      </c>
      <c r="I12" s="285">
        <v>0</v>
      </c>
      <c r="J12" s="68" t="str">
        <f t="shared" si="2"/>
        <v>9 or 12?</v>
      </c>
      <c r="K12" s="285">
        <v>0</v>
      </c>
      <c r="L12" s="68" t="str">
        <f t="shared" si="3"/>
        <v>9 or 12?</v>
      </c>
      <c r="M12" s="285">
        <v>0</v>
      </c>
      <c r="N12" s="68" t="str">
        <f t="shared" si="4"/>
        <v>9 or 12?</v>
      </c>
      <c r="O12" s="1">
        <f t="shared" ref="O12:O20" si="5">F12+H12+J12+L12+N12</f>
        <v>0</v>
      </c>
      <c r="Q12" s="331"/>
    </row>
    <row r="13" spans="1:17">
      <c r="A13" s="26" t="s">
        <v>147</v>
      </c>
      <c r="B13" s="35" t="s">
        <v>83</v>
      </c>
      <c r="C13" s="31">
        <v>0</v>
      </c>
      <c r="D13" s="27">
        <v>0</v>
      </c>
      <c r="E13" s="285">
        <v>0</v>
      </c>
      <c r="F13" s="68" t="str">
        <f t="shared" si="0"/>
        <v>9 or 12?</v>
      </c>
      <c r="G13" s="285">
        <v>0</v>
      </c>
      <c r="H13" s="68" t="str">
        <f t="shared" si="1"/>
        <v>9 or 12?</v>
      </c>
      <c r="I13" s="285">
        <v>0</v>
      </c>
      <c r="J13" s="68" t="str">
        <f t="shared" si="2"/>
        <v>9 or 12?</v>
      </c>
      <c r="K13" s="285">
        <v>0</v>
      </c>
      <c r="L13" s="68" t="str">
        <f t="shared" si="3"/>
        <v>9 or 12?</v>
      </c>
      <c r="M13" s="285">
        <v>0</v>
      </c>
      <c r="N13" s="68" t="str">
        <f t="shared" si="4"/>
        <v>9 or 12?</v>
      </c>
      <c r="O13" s="1">
        <f t="shared" si="5"/>
        <v>0</v>
      </c>
      <c r="Q13" s="331"/>
    </row>
    <row r="14" spans="1:17">
      <c r="A14" s="26" t="s">
        <v>147</v>
      </c>
      <c r="B14" s="35" t="s">
        <v>83</v>
      </c>
      <c r="C14" s="31">
        <v>0</v>
      </c>
      <c r="D14" s="27">
        <v>0</v>
      </c>
      <c r="E14" s="285">
        <v>0</v>
      </c>
      <c r="F14" s="68" t="str">
        <f t="shared" si="0"/>
        <v>9 or 12?</v>
      </c>
      <c r="G14" s="285">
        <v>0</v>
      </c>
      <c r="H14" s="68" t="str">
        <f t="shared" si="1"/>
        <v>9 or 12?</v>
      </c>
      <c r="I14" s="285">
        <v>0</v>
      </c>
      <c r="J14" s="68" t="str">
        <f t="shared" si="2"/>
        <v>9 or 12?</v>
      </c>
      <c r="K14" s="285">
        <v>0</v>
      </c>
      <c r="L14" s="68" t="str">
        <f t="shared" si="3"/>
        <v>9 or 12?</v>
      </c>
      <c r="M14" s="285">
        <v>0</v>
      </c>
      <c r="N14" s="68" t="str">
        <f t="shared" si="4"/>
        <v>9 or 12?</v>
      </c>
      <c r="O14" s="1">
        <f t="shared" si="5"/>
        <v>0</v>
      </c>
      <c r="Q14" s="331"/>
    </row>
    <row r="15" spans="1:17">
      <c r="A15" s="26" t="s">
        <v>147</v>
      </c>
      <c r="B15" s="35" t="s">
        <v>83</v>
      </c>
      <c r="C15" s="31">
        <v>0</v>
      </c>
      <c r="D15" s="27">
        <v>0</v>
      </c>
      <c r="E15" s="285">
        <v>0</v>
      </c>
      <c r="F15" s="68" t="str">
        <f t="shared" si="0"/>
        <v>9 or 12?</v>
      </c>
      <c r="G15" s="285">
        <v>0</v>
      </c>
      <c r="H15" s="68" t="str">
        <f t="shared" si="1"/>
        <v>9 or 12?</v>
      </c>
      <c r="I15" s="285">
        <v>0</v>
      </c>
      <c r="J15" s="68" t="str">
        <f t="shared" si="2"/>
        <v>9 or 12?</v>
      </c>
      <c r="K15" s="285">
        <v>0</v>
      </c>
      <c r="L15" s="68" t="str">
        <f t="shared" si="3"/>
        <v>9 or 12?</v>
      </c>
      <c r="M15" s="285">
        <v>0</v>
      </c>
      <c r="N15" s="68" t="str">
        <f t="shared" si="4"/>
        <v>9 or 12?</v>
      </c>
      <c r="O15" s="1">
        <f t="shared" si="5"/>
        <v>0</v>
      </c>
      <c r="Q15" s="331"/>
    </row>
    <row r="16" spans="1:17">
      <c r="A16" s="26" t="s">
        <v>147</v>
      </c>
      <c r="B16" s="35" t="s">
        <v>83</v>
      </c>
      <c r="C16" s="31">
        <v>0</v>
      </c>
      <c r="D16" s="27">
        <v>0</v>
      </c>
      <c r="E16" s="285">
        <v>0</v>
      </c>
      <c r="F16" s="68" t="str">
        <f t="shared" si="0"/>
        <v>9 or 12?</v>
      </c>
      <c r="G16" s="285">
        <v>0</v>
      </c>
      <c r="H16" s="68" t="str">
        <f t="shared" si="1"/>
        <v>9 or 12?</v>
      </c>
      <c r="I16" s="285">
        <v>0</v>
      </c>
      <c r="J16" s="68" t="str">
        <f t="shared" si="2"/>
        <v>9 or 12?</v>
      </c>
      <c r="K16" s="285">
        <v>0</v>
      </c>
      <c r="L16" s="68" t="str">
        <f t="shared" si="3"/>
        <v>9 or 12?</v>
      </c>
      <c r="M16" s="285">
        <v>0</v>
      </c>
      <c r="N16" s="68" t="str">
        <f t="shared" si="4"/>
        <v>9 or 12?</v>
      </c>
      <c r="O16" s="1">
        <f t="shared" si="5"/>
        <v>0</v>
      </c>
      <c r="Q16" s="331"/>
    </row>
    <row r="17" spans="1:17">
      <c r="A17" s="26" t="s">
        <v>147</v>
      </c>
      <c r="B17" s="35" t="s">
        <v>83</v>
      </c>
      <c r="C17" s="31">
        <v>0</v>
      </c>
      <c r="D17" s="27">
        <v>0</v>
      </c>
      <c r="E17" s="285">
        <v>0</v>
      </c>
      <c r="F17" s="68" t="str">
        <f>IF(B17="Select","9 or 12?",(D17*InflationY1/(IF(B17="12-Month",12,9))*C17)*E17)</f>
        <v>9 or 12?</v>
      </c>
      <c r="G17" s="285">
        <v>0</v>
      </c>
      <c r="H17" s="68" t="str">
        <f>IF(B17="Select","9 or 12?",(D17*InflationY2/(IF(B17="12-Month",12,9))*C17)*G17)</f>
        <v>9 or 12?</v>
      </c>
      <c r="I17" s="285">
        <v>0</v>
      </c>
      <c r="J17" s="68" t="str">
        <f>IF(B17="Select","9 or 12?",(D17*InflationY3/(IF(B17="12-Month",12,9))*C17)*I17)</f>
        <v>9 or 12?</v>
      </c>
      <c r="K17" s="285">
        <v>0</v>
      </c>
      <c r="L17" s="68" t="str">
        <f>IF(B17="Select","9 or 12?",(D17*InflationY4/(IF(B17="12-Month",12,9))*C17)*K17)</f>
        <v>9 or 12?</v>
      </c>
      <c r="M17" s="285">
        <v>0</v>
      </c>
      <c r="N17" s="68" t="str">
        <f>IF(B17="Select","9 or 12?",(D17*InflationY5/(IF(B17="12-Month",12,9))*C17)*M17)</f>
        <v>9 or 12?</v>
      </c>
      <c r="O17" s="1">
        <f>F17+H17+J17+L17+N17</f>
        <v>0</v>
      </c>
      <c r="Q17" s="331"/>
    </row>
    <row r="18" spans="1:17">
      <c r="A18" s="26" t="s">
        <v>147</v>
      </c>
      <c r="B18" s="35" t="s">
        <v>83</v>
      </c>
      <c r="C18" s="31">
        <v>0</v>
      </c>
      <c r="D18" s="27">
        <v>0</v>
      </c>
      <c r="E18" s="285">
        <v>0</v>
      </c>
      <c r="F18" s="68" t="str">
        <f>IF(B18="Select","9 or 12?",(D18*InflationY1/(IF(B18="12-Month",12,9))*C18)*E18)</f>
        <v>9 or 12?</v>
      </c>
      <c r="G18" s="285">
        <v>0</v>
      </c>
      <c r="H18" s="68" t="str">
        <f>IF(B18="Select","9 or 12?",(D18*InflationY2/(IF(B18="12-Month",12,9))*C18)*G18)</f>
        <v>9 or 12?</v>
      </c>
      <c r="I18" s="285">
        <v>0</v>
      </c>
      <c r="J18" s="68" t="str">
        <f>IF(B18="Select","9 or 12?",(D18*InflationY3/(IF(B18="12-Month",12,9))*C18)*I18)</f>
        <v>9 or 12?</v>
      </c>
      <c r="K18" s="285">
        <v>0</v>
      </c>
      <c r="L18" s="68" t="str">
        <f>IF(B18="Select","9 or 12?",(D18*InflationY4/(IF(B18="12-Month",12,9))*C18)*K18)</f>
        <v>9 or 12?</v>
      </c>
      <c r="M18" s="285">
        <v>0</v>
      </c>
      <c r="N18" s="68" t="str">
        <f>IF(B18="Select","9 or 12?",(D18*InflationY5/(IF(B18="12-Month",12,9))*C18)*M18)</f>
        <v>9 or 12?</v>
      </c>
      <c r="O18" s="1">
        <f>F18+H18+J18+L18+N18</f>
        <v>0</v>
      </c>
      <c r="Q18" s="331"/>
    </row>
    <row r="19" spans="1:17">
      <c r="A19" s="26" t="s">
        <v>147</v>
      </c>
      <c r="B19" s="35" t="s">
        <v>83</v>
      </c>
      <c r="C19" s="31">
        <v>0</v>
      </c>
      <c r="D19" s="27">
        <v>0</v>
      </c>
      <c r="E19" s="285">
        <v>0</v>
      </c>
      <c r="F19" s="68" t="str">
        <f>IF(B19="Select","9 or 12?",(D19*InflationY1/(IF(B19="12-Month",12,9))*C19)*E19)</f>
        <v>9 or 12?</v>
      </c>
      <c r="G19" s="285">
        <v>0</v>
      </c>
      <c r="H19" s="68" t="str">
        <f>IF(B19="Select","9 or 12?",(D19*InflationY2/(IF(B19="12-Month",12,9))*C19)*G19)</f>
        <v>9 or 12?</v>
      </c>
      <c r="I19" s="285">
        <v>0</v>
      </c>
      <c r="J19" s="68" t="str">
        <f>IF(B19="Select","9 or 12?",(D19*InflationY3/(IF(B19="12-Month",12,9))*C19)*I19)</f>
        <v>9 or 12?</v>
      </c>
      <c r="K19" s="285">
        <v>0</v>
      </c>
      <c r="L19" s="68" t="str">
        <f>IF(B19="Select","9 or 12?",(D19*InflationY4/(IF(B19="12-Month",12,9))*C19)*K19)</f>
        <v>9 or 12?</v>
      </c>
      <c r="M19" s="285">
        <v>0</v>
      </c>
      <c r="N19" s="68" t="str">
        <f>IF(B19="Select","9 or 12?",(D19*InflationY5/(IF(B19="12-Month",12,9))*C19)*M19)</f>
        <v>9 or 12?</v>
      </c>
      <c r="O19" s="1">
        <f>F19+H19+J19+L19+N19</f>
        <v>0</v>
      </c>
      <c r="Q19" s="331"/>
    </row>
    <row r="20" spans="1:17">
      <c r="A20" s="26" t="s">
        <v>147</v>
      </c>
      <c r="B20" s="35" t="s">
        <v>83</v>
      </c>
      <c r="C20" s="31">
        <v>0</v>
      </c>
      <c r="D20" s="27">
        <v>0</v>
      </c>
      <c r="E20" s="285">
        <v>0</v>
      </c>
      <c r="F20" s="68" t="str">
        <f t="shared" si="0"/>
        <v>9 or 12?</v>
      </c>
      <c r="G20" s="285">
        <v>0</v>
      </c>
      <c r="H20" s="68" t="str">
        <f t="shared" si="1"/>
        <v>9 or 12?</v>
      </c>
      <c r="I20" s="285">
        <v>0</v>
      </c>
      <c r="J20" s="68" t="str">
        <f t="shared" si="2"/>
        <v>9 or 12?</v>
      </c>
      <c r="K20" s="285">
        <v>0</v>
      </c>
      <c r="L20" s="68" t="str">
        <f t="shared" si="3"/>
        <v>9 or 12?</v>
      </c>
      <c r="M20" s="285">
        <v>0</v>
      </c>
      <c r="N20" s="68" t="str">
        <f t="shared" si="4"/>
        <v>9 or 12?</v>
      </c>
      <c r="O20" s="1">
        <f t="shared" si="5"/>
        <v>0</v>
      </c>
      <c r="Q20" s="331"/>
    </row>
    <row r="21" spans="1:17">
      <c r="A21" s="28" t="s">
        <v>26</v>
      </c>
      <c r="B21" s="28"/>
      <c r="C21" s="28"/>
      <c r="D21" s="29"/>
      <c r="E21" s="114"/>
      <c r="F21" s="12">
        <f>SUM(F11:F20)</f>
        <v>0</v>
      </c>
      <c r="G21" s="69"/>
      <c r="H21" s="12">
        <f>SUM(H11:H20)</f>
        <v>0</v>
      </c>
      <c r="I21" s="69"/>
      <c r="J21" s="12">
        <f>SUM(J11:J20)</f>
        <v>0</v>
      </c>
      <c r="K21" s="69"/>
      <c r="L21" s="12">
        <f>SUM(L11:L20)</f>
        <v>0</v>
      </c>
      <c r="M21" s="69"/>
      <c r="N21" s="12">
        <f>SUM(N11:N20)</f>
        <v>0</v>
      </c>
      <c r="O21" s="12">
        <f>SUM(O11:O20)</f>
        <v>0</v>
      </c>
      <c r="Q21" s="331"/>
    </row>
    <row r="22" spans="1:17">
      <c r="A22" s="101"/>
      <c r="B22" s="101"/>
      <c r="C22" s="101"/>
      <c r="D22" s="110"/>
      <c r="E22" s="111"/>
      <c r="G22" s="70"/>
      <c r="I22" s="70"/>
      <c r="K22" s="70"/>
      <c r="M22" s="70"/>
      <c r="O22" s="70"/>
      <c r="Q22" s="331"/>
    </row>
    <row r="23" spans="1:17" ht="14" customHeight="1" thickBot="1">
      <c r="A23" s="19" t="s">
        <v>233</v>
      </c>
      <c r="B23" s="18"/>
      <c r="C23" s="112" t="s">
        <v>115</v>
      </c>
      <c r="D23" s="112" t="s">
        <v>68</v>
      </c>
      <c r="E23" s="65" t="s">
        <v>116</v>
      </c>
      <c r="F23" s="66" t="str">
        <f>F9</f>
        <v>Grant Yr1</v>
      </c>
      <c r="G23" s="65" t="s">
        <v>116</v>
      </c>
      <c r="H23" s="66" t="str">
        <f>H9</f>
        <v>Grant Yr2</v>
      </c>
      <c r="I23" s="65" t="s">
        <v>116</v>
      </c>
      <c r="J23" s="66" t="str">
        <f>J9</f>
        <v>Grant Yr3</v>
      </c>
      <c r="K23" s="65" t="s">
        <v>116</v>
      </c>
      <c r="L23" s="66" t="s">
        <v>209</v>
      </c>
      <c r="M23" s="65" t="s">
        <v>116</v>
      </c>
      <c r="N23" s="66" t="s">
        <v>210</v>
      </c>
      <c r="O23" s="66" t="s">
        <v>16</v>
      </c>
      <c r="Q23" s="331"/>
    </row>
    <row r="24" spans="1:17">
      <c r="A24" s="26" t="s">
        <v>147</v>
      </c>
      <c r="B24" s="35" t="s">
        <v>85</v>
      </c>
      <c r="C24" s="31">
        <v>0</v>
      </c>
      <c r="D24" s="27">
        <v>0</v>
      </c>
      <c r="E24" s="285">
        <v>0</v>
      </c>
      <c r="F24" s="68">
        <f t="shared" ref="F24:F33" si="6">IF(B24="Select","9 or 12?",(D24*InflationY1/(IF(B24="12-Month",12,9))*C24)*E24)</f>
        <v>0</v>
      </c>
      <c r="G24" s="285">
        <v>0</v>
      </c>
      <c r="H24" s="68">
        <f t="shared" ref="H24:H33" si="7">IF(B24="Select","9 or 12?",(D24*InflationY2/(IF(B24="12-Month",12,9))*C24)*G24)</f>
        <v>0</v>
      </c>
      <c r="I24" s="285">
        <v>0</v>
      </c>
      <c r="J24" s="68">
        <f t="shared" ref="J24:J33" si="8">IF(B24="Select","9 or 12?",(D24*InflationY3/(IF(B24="12-Month",12,9))*C24)*I24)</f>
        <v>0</v>
      </c>
      <c r="K24" s="285">
        <f t="shared" ref="K24:K33" si="9">I24</f>
        <v>0</v>
      </c>
      <c r="L24" s="68">
        <f t="shared" ref="L24:L33" si="10">IF(B24="Select","9 or 12?",(D24*InflationY4/(IF(B24="12-Month",12,9))*C24)*K24)</f>
        <v>0</v>
      </c>
      <c r="M24" s="285">
        <v>0</v>
      </c>
      <c r="N24" s="68">
        <f t="shared" ref="N24:N33" si="11">IF(B24="Select","9 or 12?",(D24*InflationY5/(IF(B24="12-Month",12,9))*C24)*M24)</f>
        <v>0</v>
      </c>
      <c r="O24" s="1">
        <f t="shared" ref="O24:O33" si="12">F24+H24+J24+L24+N24</f>
        <v>0</v>
      </c>
      <c r="Q24" s="331"/>
    </row>
    <row r="25" spans="1:17">
      <c r="A25" s="26" t="s">
        <v>147</v>
      </c>
      <c r="B25" s="35" t="s">
        <v>85</v>
      </c>
      <c r="C25" s="31">
        <v>0</v>
      </c>
      <c r="D25" s="27">
        <v>0</v>
      </c>
      <c r="E25" s="285">
        <v>0</v>
      </c>
      <c r="F25" s="68">
        <f t="shared" si="6"/>
        <v>0</v>
      </c>
      <c r="G25" s="285">
        <v>0</v>
      </c>
      <c r="H25" s="68">
        <f t="shared" si="7"/>
        <v>0</v>
      </c>
      <c r="I25" s="285">
        <v>0</v>
      </c>
      <c r="J25" s="68">
        <f t="shared" si="8"/>
        <v>0</v>
      </c>
      <c r="K25" s="285">
        <f t="shared" si="9"/>
        <v>0</v>
      </c>
      <c r="L25" s="68">
        <f t="shared" si="10"/>
        <v>0</v>
      </c>
      <c r="M25" s="285">
        <v>0</v>
      </c>
      <c r="N25" s="68">
        <f t="shared" si="11"/>
        <v>0</v>
      </c>
      <c r="O25" s="1">
        <f t="shared" si="12"/>
        <v>0</v>
      </c>
      <c r="Q25" s="331"/>
    </row>
    <row r="26" spans="1:17">
      <c r="A26" s="26" t="s">
        <v>147</v>
      </c>
      <c r="B26" s="35" t="s">
        <v>85</v>
      </c>
      <c r="C26" s="31">
        <v>0</v>
      </c>
      <c r="D26" s="27">
        <v>0</v>
      </c>
      <c r="E26" s="285">
        <v>0</v>
      </c>
      <c r="F26" s="68">
        <f t="shared" si="6"/>
        <v>0</v>
      </c>
      <c r="G26" s="285">
        <v>0</v>
      </c>
      <c r="H26" s="68">
        <f t="shared" si="7"/>
        <v>0</v>
      </c>
      <c r="I26" s="285">
        <v>0</v>
      </c>
      <c r="J26" s="68">
        <f t="shared" si="8"/>
        <v>0</v>
      </c>
      <c r="K26" s="285">
        <f t="shared" si="9"/>
        <v>0</v>
      </c>
      <c r="L26" s="68">
        <f t="shared" si="10"/>
        <v>0</v>
      </c>
      <c r="M26" s="285">
        <v>0</v>
      </c>
      <c r="N26" s="68">
        <f t="shared" si="11"/>
        <v>0</v>
      </c>
      <c r="O26" s="1">
        <f t="shared" si="12"/>
        <v>0</v>
      </c>
      <c r="Q26" s="331"/>
    </row>
    <row r="27" spans="1:17">
      <c r="A27" s="26" t="s">
        <v>147</v>
      </c>
      <c r="B27" s="35" t="s">
        <v>85</v>
      </c>
      <c r="C27" s="31">
        <v>0</v>
      </c>
      <c r="D27" s="27">
        <v>0</v>
      </c>
      <c r="E27" s="285">
        <v>0</v>
      </c>
      <c r="F27" s="68">
        <f t="shared" si="6"/>
        <v>0</v>
      </c>
      <c r="G27" s="285">
        <v>0</v>
      </c>
      <c r="H27" s="68">
        <f t="shared" si="7"/>
        <v>0</v>
      </c>
      <c r="I27" s="285">
        <v>0</v>
      </c>
      <c r="J27" s="68">
        <f t="shared" si="8"/>
        <v>0</v>
      </c>
      <c r="K27" s="285">
        <f t="shared" si="9"/>
        <v>0</v>
      </c>
      <c r="L27" s="68">
        <f t="shared" si="10"/>
        <v>0</v>
      </c>
      <c r="M27" s="285">
        <v>0</v>
      </c>
      <c r="N27" s="68">
        <f t="shared" si="11"/>
        <v>0</v>
      </c>
      <c r="O27" s="1">
        <f t="shared" si="12"/>
        <v>0</v>
      </c>
      <c r="Q27" s="331"/>
    </row>
    <row r="28" spans="1:17">
      <c r="A28" s="26" t="s">
        <v>147</v>
      </c>
      <c r="B28" s="35" t="s">
        <v>85</v>
      </c>
      <c r="C28" s="31">
        <v>0</v>
      </c>
      <c r="D28" s="27">
        <v>0</v>
      </c>
      <c r="E28" s="285">
        <v>0</v>
      </c>
      <c r="F28" s="68">
        <f t="shared" si="6"/>
        <v>0</v>
      </c>
      <c r="G28" s="285">
        <v>0</v>
      </c>
      <c r="H28" s="68">
        <f t="shared" si="7"/>
        <v>0</v>
      </c>
      <c r="I28" s="285">
        <v>0</v>
      </c>
      <c r="J28" s="68">
        <f t="shared" si="8"/>
        <v>0</v>
      </c>
      <c r="K28" s="285">
        <f t="shared" si="9"/>
        <v>0</v>
      </c>
      <c r="L28" s="68">
        <f t="shared" si="10"/>
        <v>0</v>
      </c>
      <c r="M28" s="285">
        <v>0</v>
      </c>
      <c r="N28" s="68">
        <f t="shared" si="11"/>
        <v>0</v>
      </c>
      <c r="O28" s="1">
        <f t="shared" si="12"/>
        <v>0</v>
      </c>
      <c r="Q28" s="331"/>
    </row>
    <row r="29" spans="1:17">
      <c r="A29" s="26" t="s">
        <v>147</v>
      </c>
      <c r="B29" s="35" t="s">
        <v>85</v>
      </c>
      <c r="C29" s="31">
        <v>0</v>
      </c>
      <c r="D29" s="27">
        <v>0</v>
      </c>
      <c r="E29" s="285">
        <v>0</v>
      </c>
      <c r="F29" s="68">
        <f t="shared" si="6"/>
        <v>0</v>
      </c>
      <c r="G29" s="285">
        <v>0</v>
      </c>
      <c r="H29" s="68">
        <f t="shared" si="7"/>
        <v>0</v>
      </c>
      <c r="I29" s="285">
        <v>0</v>
      </c>
      <c r="J29" s="68">
        <f t="shared" si="8"/>
        <v>0</v>
      </c>
      <c r="K29" s="285">
        <f t="shared" si="9"/>
        <v>0</v>
      </c>
      <c r="L29" s="68">
        <f t="shared" si="10"/>
        <v>0</v>
      </c>
      <c r="M29" s="285">
        <v>0</v>
      </c>
      <c r="N29" s="68">
        <f t="shared" si="11"/>
        <v>0</v>
      </c>
      <c r="O29" s="1">
        <f t="shared" si="12"/>
        <v>0</v>
      </c>
      <c r="Q29" s="331"/>
    </row>
    <row r="30" spans="1:17">
      <c r="A30" s="26" t="s">
        <v>147</v>
      </c>
      <c r="B30" s="35" t="s">
        <v>85</v>
      </c>
      <c r="C30" s="31">
        <v>0</v>
      </c>
      <c r="D30" s="27">
        <v>0</v>
      </c>
      <c r="E30" s="285">
        <v>0</v>
      </c>
      <c r="F30" s="68">
        <f t="shared" si="6"/>
        <v>0</v>
      </c>
      <c r="G30" s="285">
        <v>0</v>
      </c>
      <c r="H30" s="68">
        <f t="shared" si="7"/>
        <v>0</v>
      </c>
      <c r="I30" s="285">
        <v>0</v>
      </c>
      <c r="J30" s="68">
        <f t="shared" si="8"/>
        <v>0</v>
      </c>
      <c r="K30" s="285">
        <f t="shared" si="9"/>
        <v>0</v>
      </c>
      <c r="L30" s="68">
        <f t="shared" si="10"/>
        <v>0</v>
      </c>
      <c r="M30" s="285">
        <v>0</v>
      </c>
      <c r="N30" s="68">
        <f t="shared" si="11"/>
        <v>0</v>
      </c>
      <c r="O30" s="1">
        <f t="shared" si="12"/>
        <v>0</v>
      </c>
      <c r="Q30" s="331"/>
    </row>
    <row r="31" spans="1:17">
      <c r="A31" s="26" t="s">
        <v>147</v>
      </c>
      <c r="B31" s="35" t="s">
        <v>85</v>
      </c>
      <c r="C31" s="31">
        <v>0</v>
      </c>
      <c r="D31" s="27">
        <v>0</v>
      </c>
      <c r="E31" s="285">
        <v>0</v>
      </c>
      <c r="F31" s="68">
        <f t="shared" si="6"/>
        <v>0</v>
      </c>
      <c r="G31" s="285">
        <v>0</v>
      </c>
      <c r="H31" s="68">
        <f t="shared" si="7"/>
        <v>0</v>
      </c>
      <c r="I31" s="285">
        <v>0</v>
      </c>
      <c r="J31" s="68">
        <f t="shared" si="8"/>
        <v>0</v>
      </c>
      <c r="K31" s="285">
        <f t="shared" si="9"/>
        <v>0</v>
      </c>
      <c r="L31" s="68">
        <f t="shared" si="10"/>
        <v>0</v>
      </c>
      <c r="M31" s="285">
        <v>0</v>
      </c>
      <c r="N31" s="68">
        <f t="shared" si="11"/>
        <v>0</v>
      </c>
      <c r="O31" s="1">
        <f t="shared" si="12"/>
        <v>0</v>
      </c>
      <c r="Q31" s="331"/>
    </row>
    <row r="32" spans="1:17">
      <c r="A32" s="26" t="s">
        <v>147</v>
      </c>
      <c r="B32" s="35" t="s">
        <v>85</v>
      </c>
      <c r="C32" s="31">
        <v>0</v>
      </c>
      <c r="D32" s="27">
        <v>0</v>
      </c>
      <c r="E32" s="285">
        <v>0</v>
      </c>
      <c r="F32" s="68">
        <f t="shared" si="6"/>
        <v>0</v>
      </c>
      <c r="G32" s="285">
        <v>0</v>
      </c>
      <c r="H32" s="68">
        <f t="shared" si="7"/>
        <v>0</v>
      </c>
      <c r="I32" s="285">
        <v>0</v>
      </c>
      <c r="J32" s="68">
        <f t="shared" si="8"/>
        <v>0</v>
      </c>
      <c r="K32" s="285">
        <f t="shared" si="9"/>
        <v>0</v>
      </c>
      <c r="L32" s="68">
        <f t="shared" si="10"/>
        <v>0</v>
      </c>
      <c r="M32" s="285">
        <v>0</v>
      </c>
      <c r="N32" s="68">
        <f t="shared" si="11"/>
        <v>0</v>
      </c>
      <c r="O32" s="1">
        <f t="shared" si="12"/>
        <v>0</v>
      </c>
      <c r="Q32" s="331"/>
    </row>
    <row r="33" spans="1:17">
      <c r="A33" s="26" t="s">
        <v>147</v>
      </c>
      <c r="B33" s="35" t="s">
        <v>85</v>
      </c>
      <c r="C33" s="31">
        <v>0</v>
      </c>
      <c r="D33" s="27">
        <v>0</v>
      </c>
      <c r="E33" s="285">
        <v>0</v>
      </c>
      <c r="F33" s="68">
        <f t="shared" si="6"/>
        <v>0</v>
      </c>
      <c r="G33" s="285">
        <v>0</v>
      </c>
      <c r="H33" s="68">
        <f t="shared" si="7"/>
        <v>0</v>
      </c>
      <c r="I33" s="285">
        <v>0</v>
      </c>
      <c r="J33" s="68">
        <f t="shared" si="8"/>
        <v>0</v>
      </c>
      <c r="K33" s="285">
        <f t="shared" si="9"/>
        <v>0</v>
      </c>
      <c r="L33" s="68">
        <f t="shared" si="10"/>
        <v>0</v>
      </c>
      <c r="M33" s="285">
        <v>0</v>
      </c>
      <c r="N33" s="68">
        <f t="shared" si="11"/>
        <v>0</v>
      </c>
      <c r="O33" s="1">
        <f t="shared" si="12"/>
        <v>0</v>
      </c>
      <c r="Q33" s="331"/>
    </row>
    <row r="34" spans="1:17">
      <c r="A34" s="28" t="s">
        <v>26</v>
      </c>
      <c r="B34" s="36"/>
      <c r="C34" s="28"/>
      <c r="D34" s="29"/>
      <c r="E34" s="12"/>
      <c r="F34" s="12">
        <f>SUM(F24:F33)</f>
        <v>0</v>
      </c>
      <c r="G34" s="69"/>
      <c r="H34" s="12">
        <f>SUM(H24:H33)</f>
        <v>0</v>
      </c>
      <c r="I34" s="69"/>
      <c r="J34" s="12">
        <f>SUM(J24:J33)</f>
        <v>0</v>
      </c>
      <c r="K34" s="69"/>
      <c r="L34" s="12">
        <f>SUM(L24:L33)</f>
        <v>0</v>
      </c>
      <c r="M34" s="69"/>
      <c r="N34" s="12">
        <f>SUM(N24:N33)</f>
        <v>0</v>
      </c>
      <c r="O34" s="12">
        <f>SUM(O24:O33)</f>
        <v>0</v>
      </c>
      <c r="Q34" s="331"/>
    </row>
    <row r="35" spans="1:17">
      <c r="A35" s="101"/>
      <c r="B35" s="113"/>
      <c r="C35" s="101"/>
      <c r="D35" s="110"/>
      <c r="G35" s="70"/>
      <c r="I35" s="70"/>
      <c r="K35" s="70"/>
      <c r="M35" s="70"/>
      <c r="O35" s="70"/>
      <c r="Q35" s="331"/>
    </row>
    <row r="36" spans="1:17" ht="14" thickBot="1">
      <c r="A36" s="19" t="s">
        <v>234</v>
      </c>
      <c r="B36" s="37"/>
      <c r="C36" s="112" t="s">
        <v>115</v>
      </c>
      <c r="D36" s="112" t="s">
        <v>68</v>
      </c>
      <c r="E36" s="65" t="s">
        <v>116</v>
      </c>
      <c r="F36" s="66" t="str">
        <f>F9</f>
        <v>Grant Yr1</v>
      </c>
      <c r="G36" s="65" t="s">
        <v>116</v>
      </c>
      <c r="H36" s="66" t="str">
        <f>H23</f>
        <v>Grant Yr2</v>
      </c>
      <c r="I36" s="65" t="s">
        <v>116</v>
      </c>
      <c r="J36" s="66" t="s">
        <v>208</v>
      </c>
      <c r="K36" s="65" t="s">
        <v>116</v>
      </c>
      <c r="L36" s="66" t="s">
        <v>209</v>
      </c>
      <c r="M36" s="65" t="s">
        <v>116</v>
      </c>
      <c r="N36" s="66" t="s">
        <v>210</v>
      </c>
      <c r="O36" s="66" t="s">
        <v>16</v>
      </c>
    </row>
    <row r="37" spans="1:17">
      <c r="A37" s="26" t="s">
        <v>147</v>
      </c>
      <c r="B37" s="35" t="s">
        <v>82</v>
      </c>
      <c r="C37" s="31">
        <v>0</v>
      </c>
      <c r="D37" s="27">
        <v>0</v>
      </c>
      <c r="E37" s="285">
        <v>0</v>
      </c>
      <c r="F37" s="1">
        <f>($D37/12*$C37)*E37*InflationY1</f>
        <v>0</v>
      </c>
      <c r="G37" s="285">
        <v>0</v>
      </c>
      <c r="H37" s="1">
        <f>($D37/12*$C37)*G37*InflationY2</f>
        <v>0</v>
      </c>
      <c r="I37" s="285">
        <v>0</v>
      </c>
      <c r="J37" s="1">
        <f>($D37/12*$C37)*I37*InflationY3</f>
        <v>0</v>
      </c>
      <c r="K37" s="285">
        <v>0</v>
      </c>
      <c r="L37" s="1">
        <f>($D37/12*$C37)*K37*InflationY4</f>
        <v>0</v>
      </c>
      <c r="M37" s="285">
        <v>0</v>
      </c>
      <c r="N37" s="1">
        <f>($D37/12*$C37)*M37*InflationY5</f>
        <v>0</v>
      </c>
      <c r="O37" s="1">
        <f>F37+H37+J37+L37+N37</f>
        <v>0</v>
      </c>
    </row>
    <row r="38" spans="1:17">
      <c r="A38" s="26" t="s">
        <v>147</v>
      </c>
      <c r="B38" s="35" t="s">
        <v>82</v>
      </c>
      <c r="C38" s="31">
        <v>0</v>
      </c>
      <c r="D38" s="27">
        <v>0</v>
      </c>
      <c r="E38" s="285">
        <v>0</v>
      </c>
      <c r="F38" s="1">
        <f>($D38/12*$C38)*E38*InflationY1</f>
        <v>0</v>
      </c>
      <c r="G38" s="285">
        <v>0</v>
      </c>
      <c r="H38" s="1">
        <f>($D38/12*$C38)*G38*InflationY2</f>
        <v>0</v>
      </c>
      <c r="I38" s="285">
        <v>0</v>
      </c>
      <c r="J38" s="1">
        <f>($D38/12*$C38)*I38*InflationY3</f>
        <v>0</v>
      </c>
      <c r="K38" s="285">
        <v>0</v>
      </c>
      <c r="L38" s="1">
        <f>($D38/12*$C38)*K38*InflationY4</f>
        <v>0</v>
      </c>
      <c r="M38" s="285">
        <v>0</v>
      </c>
      <c r="N38" s="1">
        <f>($D38/12*$C38)*M38*InflationY5</f>
        <v>0</v>
      </c>
      <c r="O38" s="1">
        <f>F38+H38+J38+L38+N38</f>
        <v>0</v>
      </c>
    </row>
    <row r="39" spans="1:17">
      <c r="A39" s="26" t="s">
        <v>147</v>
      </c>
      <c r="B39" s="35" t="s">
        <v>82</v>
      </c>
      <c r="C39" s="31">
        <v>0</v>
      </c>
      <c r="D39" s="27">
        <v>0</v>
      </c>
      <c r="E39" s="285">
        <v>0</v>
      </c>
      <c r="F39" s="1">
        <f>($D39/12*$C39)*E39*InflationY1</f>
        <v>0</v>
      </c>
      <c r="G39" s="285">
        <v>0</v>
      </c>
      <c r="H39" s="1">
        <f>($D39/12*$C39)*G39*InflationY2</f>
        <v>0</v>
      </c>
      <c r="I39" s="285">
        <v>0</v>
      </c>
      <c r="J39" s="1">
        <f>($D39/12*$C39)*I39*InflationY3</f>
        <v>0</v>
      </c>
      <c r="K39" s="285">
        <v>0</v>
      </c>
      <c r="L39" s="1">
        <f>($D39/12*$C39)*K39*InflationY4</f>
        <v>0</v>
      </c>
      <c r="M39" s="285">
        <v>0</v>
      </c>
      <c r="N39" s="1">
        <f>($D39/12*$C39)*M39*InflationY5</f>
        <v>0</v>
      </c>
      <c r="O39" s="1">
        <f>F39+H39+J39+L39+N39</f>
        <v>0</v>
      </c>
    </row>
    <row r="40" spans="1:17">
      <c r="A40" s="26" t="s">
        <v>147</v>
      </c>
      <c r="B40" s="35" t="s">
        <v>82</v>
      </c>
      <c r="C40" s="31">
        <v>0</v>
      </c>
      <c r="D40" s="27">
        <v>0</v>
      </c>
      <c r="E40" s="285">
        <v>0</v>
      </c>
      <c r="F40" s="1">
        <f>($D40/12*$C40)*E40*InflationY1</f>
        <v>0</v>
      </c>
      <c r="G40" s="285">
        <v>0</v>
      </c>
      <c r="H40" s="1">
        <f>($D40/12*$C40)*G40*InflationY2</f>
        <v>0</v>
      </c>
      <c r="I40" s="285">
        <v>0</v>
      </c>
      <c r="J40" s="1">
        <f>($D40/12*$C40)*I40*InflationY3</f>
        <v>0</v>
      </c>
      <c r="K40" s="285">
        <v>0</v>
      </c>
      <c r="L40" s="1">
        <f>($D40/12*$C40)*K40*InflationY4</f>
        <v>0</v>
      </c>
      <c r="M40" s="285">
        <v>0</v>
      </c>
      <c r="N40" s="1">
        <f>($D40/12*$C40)*M40*InflationY5</f>
        <v>0</v>
      </c>
      <c r="O40" s="1">
        <f>F40+H40+J40+L40+N40</f>
        <v>0</v>
      </c>
    </row>
    <row r="41" spans="1:17">
      <c r="A41" s="28" t="s">
        <v>26</v>
      </c>
      <c r="B41" s="28"/>
      <c r="C41" s="28"/>
      <c r="D41" s="29"/>
      <c r="E41" s="12"/>
      <c r="F41" s="12">
        <f>SUM(F37:F40)</f>
        <v>0</v>
      </c>
      <c r="G41" s="69"/>
      <c r="H41" s="12">
        <f>SUM(H37:H40)</f>
        <v>0</v>
      </c>
      <c r="I41" s="69"/>
      <c r="J41" s="12">
        <f>SUM(J37:J40)</f>
        <v>0</v>
      </c>
      <c r="K41" s="69"/>
      <c r="L41" s="12">
        <f>SUM(L37:L40)</f>
        <v>0</v>
      </c>
      <c r="M41" s="69"/>
      <c r="N41" s="12">
        <f>SUM(N37:N40)</f>
        <v>0</v>
      </c>
      <c r="O41" s="12">
        <f>SUM(O37:O40)</f>
        <v>0</v>
      </c>
    </row>
    <row r="42" spans="1:17">
      <c r="A42" s="101"/>
      <c r="B42" s="101"/>
      <c r="C42" s="101"/>
      <c r="D42" s="110"/>
      <c r="E42" s="111"/>
      <c r="G42" s="70"/>
      <c r="I42" s="70"/>
      <c r="K42" s="70"/>
      <c r="M42" s="70"/>
      <c r="O42" s="70"/>
    </row>
    <row r="43" spans="1:17" ht="14" thickBot="1">
      <c r="A43" s="19" t="s">
        <v>69</v>
      </c>
      <c r="B43" s="19"/>
      <c r="C43" s="112"/>
      <c r="D43" s="112" t="s">
        <v>87</v>
      </c>
      <c r="E43" s="65" t="s">
        <v>88</v>
      </c>
      <c r="F43" s="66" t="str">
        <f>F36</f>
        <v>Grant Yr1</v>
      </c>
      <c r="G43" s="65" t="s">
        <v>88</v>
      </c>
      <c r="H43" s="66" t="str">
        <f>H36</f>
        <v>Grant Yr2</v>
      </c>
      <c r="I43" s="65" t="s">
        <v>88</v>
      </c>
      <c r="J43" s="66" t="s">
        <v>208</v>
      </c>
      <c r="K43" s="65" t="s">
        <v>88</v>
      </c>
      <c r="L43" s="66" t="s">
        <v>209</v>
      </c>
      <c r="M43" s="65" t="s">
        <v>88</v>
      </c>
      <c r="N43" s="66" t="s">
        <v>210</v>
      </c>
      <c r="O43" s="66" t="s">
        <v>16</v>
      </c>
    </row>
    <row r="44" spans="1:17">
      <c r="A44" s="26" t="s">
        <v>147</v>
      </c>
      <c r="B44" s="89" t="s">
        <v>86</v>
      </c>
      <c r="C44" s="89"/>
      <c r="D44" s="27">
        <v>0</v>
      </c>
      <c r="E44" s="109">
        <v>0</v>
      </c>
      <c r="F44" s="1">
        <f>$E44*$D44*InflationY1</f>
        <v>0</v>
      </c>
      <c r="G44" s="109">
        <v>0</v>
      </c>
      <c r="H44" s="1">
        <f>$G44*$D44*InflationY2</f>
        <v>0</v>
      </c>
      <c r="I44" s="109">
        <v>0</v>
      </c>
      <c r="J44" s="1">
        <f>$I44*$D44*InflationY3</f>
        <v>0</v>
      </c>
      <c r="K44" s="109">
        <v>0</v>
      </c>
      <c r="L44" s="1">
        <f>$K44*$D44*InflationY4</f>
        <v>0</v>
      </c>
      <c r="M44" s="109">
        <v>0</v>
      </c>
      <c r="N44" s="1">
        <f>$M44*$D44*InflationY5</f>
        <v>0</v>
      </c>
      <c r="O44" s="1">
        <f>F44+H44+J44+L44+N44</f>
        <v>0</v>
      </c>
    </row>
    <row r="45" spans="1:17">
      <c r="A45" s="26" t="s">
        <v>147</v>
      </c>
      <c r="B45" s="89" t="s">
        <v>86</v>
      </c>
      <c r="C45" s="89"/>
      <c r="D45" s="27">
        <v>0</v>
      </c>
      <c r="E45" s="109">
        <v>0</v>
      </c>
      <c r="F45" s="1">
        <f>$E45*$D45*InflationY1</f>
        <v>0</v>
      </c>
      <c r="G45" s="109">
        <v>0</v>
      </c>
      <c r="H45" s="1">
        <f>$G45*$D45*InflationY2</f>
        <v>0</v>
      </c>
      <c r="I45" s="109">
        <v>0</v>
      </c>
      <c r="J45" s="1">
        <f>$I45*$D45*InflationY3</f>
        <v>0</v>
      </c>
      <c r="K45" s="109">
        <v>0</v>
      </c>
      <c r="L45" s="1">
        <f>$K45*$D45*InflationY4</f>
        <v>0</v>
      </c>
      <c r="M45" s="109">
        <v>0</v>
      </c>
      <c r="N45" s="1">
        <f>$M45*$D45*InflationY5</f>
        <v>0</v>
      </c>
      <c r="O45" s="1">
        <f>F45+H45+J45+L45+N45</f>
        <v>0</v>
      </c>
    </row>
    <row r="46" spans="1:17">
      <c r="A46" s="26" t="s">
        <v>147</v>
      </c>
      <c r="B46" s="89" t="s">
        <v>86</v>
      </c>
      <c r="C46" s="89"/>
      <c r="D46" s="27">
        <v>0</v>
      </c>
      <c r="E46" s="109">
        <v>0</v>
      </c>
      <c r="F46" s="1">
        <f>$E46*$D46*InflationY1</f>
        <v>0</v>
      </c>
      <c r="G46" s="109">
        <v>0</v>
      </c>
      <c r="H46" s="1">
        <f>$G46*$D46*InflationY2</f>
        <v>0</v>
      </c>
      <c r="I46" s="109">
        <v>0</v>
      </c>
      <c r="J46" s="1">
        <f>$I46*$D46*InflationY3</f>
        <v>0</v>
      </c>
      <c r="K46" s="109">
        <v>0</v>
      </c>
      <c r="L46" s="1">
        <f>$K46*$D46*InflationY4</f>
        <v>0</v>
      </c>
      <c r="M46" s="109">
        <v>0</v>
      </c>
      <c r="N46" s="1">
        <f>$M46*$D46*InflationY5</f>
        <v>0</v>
      </c>
      <c r="O46" s="1">
        <f>F46+H46+J46+L46+N46</f>
        <v>0</v>
      </c>
    </row>
    <row r="47" spans="1:17">
      <c r="A47" s="26" t="s">
        <v>147</v>
      </c>
      <c r="B47" s="89" t="s">
        <v>86</v>
      </c>
      <c r="C47" s="89"/>
      <c r="D47" s="27">
        <v>0</v>
      </c>
      <c r="E47" s="109">
        <v>0</v>
      </c>
      <c r="F47" s="1">
        <f>$E47*$D47*InflationY1</f>
        <v>0</v>
      </c>
      <c r="G47" s="109">
        <v>0</v>
      </c>
      <c r="H47" s="1">
        <f>$G47*$D47*InflationY2</f>
        <v>0</v>
      </c>
      <c r="I47" s="109">
        <v>0</v>
      </c>
      <c r="J47" s="1">
        <f>$I47*$D47*InflationY3</f>
        <v>0</v>
      </c>
      <c r="K47" s="109">
        <v>0</v>
      </c>
      <c r="L47" s="1">
        <f>$K47*$D47*InflationY4</f>
        <v>0</v>
      </c>
      <c r="M47" s="109">
        <v>0</v>
      </c>
      <c r="N47" s="1">
        <f>$M47*$D47*InflationY5</f>
        <v>0</v>
      </c>
      <c r="O47" s="1">
        <f>F47+H47+J47+L47+N47</f>
        <v>0</v>
      </c>
    </row>
    <row r="48" spans="1:17">
      <c r="A48" s="28" t="s">
        <v>26</v>
      </c>
      <c r="B48" s="28"/>
      <c r="C48" s="28"/>
      <c r="D48" s="29"/>
      <c r="E48" s="12"/>
      <c r="F48" s="12">
        <f>SUM(F44:F47)</f>
        <v>0</v>
      </c>
      <c r="G48" s="69"/>
      <c r="H48" s="12">
        <f>SUM(H44:H47)</f>
        <v>0</v>
      </c>
      <c r="I48" s="69"/>
      <c r="J48" s="12">
        <f>SUM(J44:J47)</f>
        <v>0</v>
      </c>
      <c r="K48" s="69"/>
      <c r="L48" s="12">
        <f>SUM(L44:L47)</f>
        <v>0</v>
      </c>
      <c r="M48" s="69"/>
      <c r="N48" s="12">
        <f>SUM(N44:N47)</f>
        <v>0</v>
      </c>
      <c r="O48" s="12">
        <f>SUM(O44:O47)</f>
        <v>0</v>
      </c>
    </row>
    <row r="49" spans="1:15">
      <c r="A49" s="101"/>
      <c r="B49" s="101"/>
      <c r="C49" s="101"/>
      <c r="D49" s="110"/>
      <c r="G49" s="70"/>
      <c r="I49" s="70"/>
      <c r="K49" s="70"/>
      <c r="M49" s="70"/>
    </row>
    <row r="50" spans="1:15" ht="14" thickBot="1">
      <c r="A50" s="17" t="s">
        <v>20</v>
      </c>
      <c r="B50" s="20"/>
      <c r="C50" s="112" t="s">
        <v>115</v>
      </c>
      <c r="D50" s="112" t="s">
        <v>68</v>
      </c>
      <c r="E50" s="65" t="s">
        <v>116</v>
      </c>
      <c r="F50" s="66" t="str">
        <f>F43</f>
        <v>Grant Yr1</v>
      </c>
      <c r="G50" s="65" t="s">
        <v>116</v>
      </c>
      <c r="H50" s="66" t="str">
        <f>H43</f>
        <v>Grant Yr2</v>
      </c>
      <c r="I50" s="65" t="s">
        <v>116</v>
      </c>
      <c r="J50" s="66" t="s">
        <v>208</v>
      </c>
      <c r="K50" s="65" t="s">
        <v>116</v>
      </c>
      <c r="L50" s="66" t="s">
        <v>209</v>
      </c>
      <c r="M50" s="65" t="s">
        <v>116</v>
      </c>
      <c r="N50" s="66" t="s">
        <v>210</v>
      </c>
      <c r="O50" s="66" t="s">
        <v>16</v>
      </c>
    </row>
    <row r="51" spans="1:15">
      <c r="A51" s="26" t="s">
        <v>147</v>
      </c>
      <c r="B51" s="35" t="s">
        <v>82</v>
      </c>
      <c r="C51" s="31">
        <v>0</v>
      </c>
      <c r="D51" s="27">
        <v>0</v>
      </c>
      <c r="E51" s="285">
        <v>0</v>
      </c>
      <c r="F51" s="68">
        <f>IF(B51="Select","9 or 12?",(D51*InflationY1/(IF(B51="12-Month",12,9))*C51)*E51)</f>
        <v>0</v>
      </c>
      <c r="G51" s="285">
        <v>0</v>
      </c>
      <c r="H51" s="68">
        <f>IF(B51="Select","9 or 12?",(D51*InflationY2/(IF(B51="12-Month",12,9))*C51)*G51)</f>
        <v>0</v>
      </c>
      <c r="I51" s="285">
        <v>0</v>
      </c>
      <c r="J51" s="68">
        <f>IF(B51="Select","9 or 12?",(D51*InflationY3/(IF(B51="12-Month",12,9))*C51)*I51)</f>
        <v>0</v>
      </c>
      <c r="K51" s="285">
        <v>0</v>
      </c>
      <c r="L51" s="68">
        <f>IF(B51="Select","9 or 12?",(D51*InflationY4/(IF(B51="12-Month",12,9))*C51)*K51)</f>
        <v>0</v>
      </c>
      <c r="M51" s="285">
        <v>0</v>
      </c>
      <c r="N51" s="68">
        <f>IF(B51="Select","9 or 12?",(D51*InflationY5/(IF(B51="12-Month",12,9))*C51)*M51)</f>
        <v>0</v>
      </c>
      <c r="O51" s="1">
        <f>F51+H51+J51+L51+N51</f>
        <v>0</v>
      </c>
    </row>
    <row r="52" spans="1:15">
      <c r="A52" s="26" t="s">
        <v>147</v>
      </c>
      <c r="B52" s="35" t="s">
        <v>82</v>
      </c>
      <c r="C52" s="31">
        <v>0</v>
      </c>
      <c r="D52" s="27">
        <v>0</v>
      </c>
      <c r="E52" s="285">
        <v>0</v>
      </c>
      <c r="F52" s="68">
        <f>IF(B52="Select","9 or 12?",(D52*InflationY1/(IF(B52="12-Month",12,9))*C52)*E52)</f>
        <v>0</v>
      </c>
      <c r="G52" s="285">
        <v>0</v>
      </c>
      <c r="H52" s="68">
        <f>IF(B52="Select","9 or 12?",(D52*InflationY2/(IF(B52="12-Month",12,9))*C52)*G52)</f>
        <v>0</v>
      </c>
      <c r="I52" s="285">
        <v>0</v>
      </c>
      <c r="J52" s="68">
        <f>IF(B52="Select","9 or 12?",(D52*InflationY3/(IF(B52="12-Month",12,9))*C52)*I52)</f>
        <v>0</v>
      </c>
      <c r="K52" s="285">
        <v>0</v>
      </c>
      <c r="L52" s="68">
        <f>IF(B52="Select","9 or 12?",(D52*InflationY4/(IF(B52="12-Month",12,9))*C52)*K52)</f>
        <v>0</v>
      </c>
      <c r="M52" s="285">
        <v>0</v>
      </c>
      <c r="N52" s="68">
        <f>IF(B52="Select","9 or 12?",(D52*InflationY5/(IF(B52="12-Month",12,9))*C52)*M52)</f>
        <v>0</v>
      </c>
      <c r="O52" s="1">
        <f>F52+H52+J52+L52+N52</f>
        <v>0</v>
      </c>
    </row>
    <row r="53" spans="1:15">
      <c r="A53" s="26" t="s">
        <v>147</v>
      </c>
      <c r="B53" s="35" t="s">
        <v>82</v>
      </c>
      <c r="C53" s="31">
        <v>0</v>
      </c>
      <c r="D53" s="27">
        <v>0</v>
      </c>
      <c r="E53" s="285">
        <v>0</v>
      </c>
      <c r="F53" s="68">
        <f>IF(B53="Select","9 or 12?",(D53*InflationY1/(IF(B53="12-Month",12,9))*C53)*E53)</f>
        <v>0</v>
      </c>
      <c r="G53" s="285">
        <v>0</v>
      </c>
      <c r="H53" s="68">
        <f>IF(B53="Select","9 or 12?",(D53*InflationY2/(IF(B53="12-Month",12,9))*C53)*G53)</f>
        <v>0</v>
      </c>
      <c r="I53" s="285">
        <v>0</v>
      </c>
      <c r="J53" s="68">
        <f>IF(B53="Select","9 or 12?",(D53*InflationY3/(IF(B53="12-Month",12,9))*C53)*I53)</f>
        <v>0</v>
      </c>
      <c r="K53" s="285">
        <v>0</v>
      </c>
      <c r="L53" s="68">
        <f>IF(B53="Select","9 or 12?",(D53*InflationY4/(IF(B53="12-Month",12,9))*C53)*K53)</f>
        <v>0</v>
      </c>
      <c r="M53" s="285">
        <v>0</v>
      </c>
      <c r="N53" s="68">
        <f>IF(B53="Select","9 or 12?",(D53*InflationY5/(IF(B53="12-Month",12,9))*C53)*M53)</f>
        <v>0</v>
      </c>
      <c r="O53" s="1">
        <f>F53+H53+J53+L53+N53</f>
        <v>0</v>
      </c>
    </row>
    <row r="54" spans="1:15">
      <c r="A54" s="26" t="s">
        <v>147</v>
      </c>
      <c r="B54" s="35" t="s">
        <v>82</v>
      </c>
      <c r="C54" s="31">
        <v>0</v>
      </c>
      <c r="D54" s="27">
        <v>0</v>
      </c>
      <c r="E54" s="285">
        <v>0</v>
      </c>
      <c r="F54" s="68">
        <f>IF(B54="Select","9 or 12?",(D54*InflationY1/(IF(B54="12-Month",12,9))*C54)*E54)</f>
        <v>0</v>
      </c>
      <c r="G54" s="285">
        <v>0</v>
      </c>
      <c r="H54" s="68">
        <f>IF(B54="Select","9 or 12?",(D54*InflationY2/(IF(B54="12-Month",12,9))*C54)*G54)</f>
        <v>0</v>
      </c>
      <c r="I54" s="285">
        <v>0</v>
      </c>
      <c r="J54" s="68">
        <f>IF(B54="Select","9 or 12?",(D54*InflationY3/(IF(B54="12-Month",12,9))*C54)*I54)</f>
        <v>0</v>
      </c>
      <c r="K54" s="285">
        <v>0</v>
      </c>
      <c r="L54" s="68">
        <f>IF(B54="Select","9 or 12?",(D54*InflationY4/(IF(B54="12-Month",12,9))*C54)*K54)</f>
        <v>0</v>
      </c>
      <c r="M54" s="285">
        <v>0</v>
      </c>
      <c r="N54" s="68">
        <f>IF(B54="Select","9 or 12?",(D54*InflationY5/(IF(B54="12-Month",12,9))*C54)*M54)</f>
        <v>0</v>
      </c>
      <c r="O54" s="1">
        <f>F54+H54+J54+L54+N54</f>
        <v>0</v>
      </c>
    </row>
    <row r="55" spans="1:15">
      <c r="A55" s="28" t="s">
        <v>26</v>
      </c>
      <c r="B55" s="28"/>
      <c r="C55" s="28"/>
      <c r="D55" s="29"/>
      <c r="E55" s="12"/>
      <c r="F55" s="12">
        <f>SUM(F51:F54)</f>
        <v>0</v>
      </c>
      <c r="G55" s="69"/>
      <c r="H55" s="12">
        <f>SUM(H51:H54)</f>
        <v>0</v>
      </c>
      <c r="I55" s="69"/>
      <c r="J55" s="12">
        <f>SUM(J51:J54)</f>
        <v>0</v>
      </c>
      <c r="K55" s="69"/>
      <c r="L55" s="12">
        <f>SUM(L51:L54)</f>
        <v>0</v>
      </c>
      <c r="M55" s="69"/>
      <c r="N55" s="12">
        <f>SUM(N51:N54)</f>
        <v>0</v>
      </c>
      <c r="O55" s="12">
        <f>SUM(O51:O54)</f>
        <v>0</v>
      </c>
    </row>
    <row r="56" spans="1:15">
      <c r="A56" s="101"/>
      <c r="B56" s="101"/>
      <c r="C56" s="101"/>
      <c r="D56" s="110"/>
      <c r="G56" s="70"/>
      <c r="I56" s="70"/>
      <c r="K56" s="70"/>
      <c r="M56" s="70"/>
    </row>
    <row r="57" spans="1:15" ht="14" thickBot="1">
      <c r="A57" s="30" t="s">
        <v>238</v>
      </c>
      <c r="B57" s="30"/>
      <c r="C57" s="112" t="s">
        <v>115</v>
      </c>
      <c r="D57" s="112" t="s">
        <v>68</v>
      </c>
      <c r="E57" s="65" t="s">
        <v>116</v>
      </c>
      <c r="F57" s="66" t="str">
        <f>F50</f>
        <v>Grant Yr1</v>
      </c>
      <c r="G57" s="65" t="s">
        <v>116</v>
      </c>
      <c r="H57" s="66" t="str">
        <f>H50</f>
        <v>Grant Yr2</v>
      </c>
      <c r="I57" s="65" t="s">
        <v>116</v>
      </c>
      <c r="J57" s="66" t="s">
        <v>208</v>
      </c>
      <c r="K57" s="65" t="s">
        <v>116</v>
      </c>
      <c r="L57" s="66" t="s">
        <v>209</v>
      </c>
      <c r="M57" s="65" t="s">
        <v>116</v>
      </c>
      <c r="N57" s="66" t="s">
        <v>210</v>
      </c>
      <c r="O57" s="66" t="s">
        <v>16</v>
      </c>
    </row>
    <row r="58" spans="1:15">
      <c r="A58" s="26" t="s">
        <v>147</v>
      </c>
      <c r="B58" s="35" t="s">
        <v>83</v>
      </c>
      <c r="C58" s="31">
        <v>0</v>
      </c>
      <c r="D58" s="27">
        <v>0</v>
      </c>
      <c r="E58" s="285">
        <v>0</v>
      </c>
      <c r="F58" s="1">
        <f>IF(D58=0,0,IF(GradStudent1="Select","MA or PHD?",($D58/12*$C58)*E58*InflationY1))</f>
        <v>0</v>
      </c>
      <c r="G58" s="285">
        <v>0</v>
      </c>
      <c r="H58" s="1">
        <f t="shared" ref="H58:H66" si="13">($D58/12*$C58)*G58*InflationY2</f>
        <v>0</v>
      </c>
      <c r="I58" s="285">
        <v>0</v>
      </c>
      <c r="J58" s="1">
        <f t="shared" ref="J58:J66" si="14">($D58/12*$C58)*I58*InflationY3</f>
        <v>0</v>
      </c>
      <c r="K58" s="285">
        <v>0</v>
      </c>
      <c r="L58" s="1">
        <f t="shared" ref="L58:L66" si="15">($D58/12*$C58)*K58*InflationY4</f>
        <v>0</v>
      </c>
      <c r="M58" s="285">
        <v>0</v>
      </c>
      <c r="N58" s="1">
        <f t="shared" ref="N58:N66" si="16">($D58/12*$C58)*M58*InflationY5</f>
        <v>0</v>
      </c>
      <c r="O58" s="1">
        <f t="shared" ref="O58:O66" si="17">F58+H58+J58+L58+N58</f>
        <v>0</v>
      </c>
    </row>
    <row r="59" spans="1:15">
      <c r="A59" s="26" t="s">
        <v>147</v>
      </c>
      <c r="B59" s="35" t="s">
        <v>83</v>
      </c>
      <c r="C59" s="31">
        <v>0</v>
      </c>
      <c r="D59" s="27">
        <v>0</v>
      </c>
      <c r="E59" s="285">
        <v>0</v>
      </c>
      <c r="F59" s="1">
        <f>IF(D59=0,0,IF(GradStudent2="Select","MA or PHD?",($D59/12*$C59)*E59*InflationY1))</f>
        <v>0</v>
      </c>
      <c r="G59" s="285">
        <v>0</v>
      </c>
      <c r="H59" s="1">
        <f t="shared" si="13"/>
        <v>0</v>
      </c>
      <c r="I59" s="285">
        <v>0</v>
      </c>
      <c r="J59" s="1">
        <f t="shared" si="14"/>
        <v>0</v>
      </c>
      <c r="K59" s="285">
        <v>0</v>
      </c>
      <c r="L59" s="1">
        <f t="shared" si="15"/>
        <v>0</v>
      </c>
      <c r="M59" s="285">
        <v>0</v>
      </c>
      <c r="N59" s="1">
        <f t="shared" si="16"/>
        <v>0</v>
      </c>
      <c r="O59" s="1">
        <f t="shared" si="17"/>
        <v>0</v>
      </c>
    </row>
    <row r="60" spans="1:15">
      <c r="A60" s="26" t="s">
        <v>147</v>
      </c>
      <c r="B60" s="35" t="s">
        <v>83</v>
      </c>
      <c r="C60" s="31">
        <v>0</v>
      </c>
      <c r="D60" s="27">
        <v>0</v>
      </c>
      <c r="E60" s="285">
        <v>0</v>
      </c>
      <c r="F60" s="1">
        <f>IF(D60=0,0,IF(GradStudent3="Select","MA or PHD?",($D60/12*$C60)*E60*InflationY1))</f>
        <v>0</v>
      </c>
      <c r="G60" s="285">
        <v>0</v>
      </c>
      <c r="H60" s="1">
        <f t="shared" si="13"/>
        <v>0</v>
      </c>
      <c r="I60" s="285">
        <v>0</v>
      </c>
      <c r="J60" s="1">
        <f t="shared" si="14"/>
        <v>0</v>
      </c>
      <c r="K60" s="285">
        <v>0</v>
      </c>
      <c r="L60" s="1">
        <f t="shared" si="15"/>
        <v>0</v>
      </c>
      <c r="M60" s="285">
        <v>0</v>
      </c>
      <c r="N60" s="1">
        <f t="shared" si="16"/>
        <v>0</v>
      </c>
      <c r="O60" s="1">
        <f t="shared" si="17"/>
        <v>0</v>
      </c>
    </row>
    <row r="61" spans="1:15">
      <c r="A61" s="26" t="s">
        <v>147</v>
      </c>
      <c r="B61" s="35" t="s">
        <v>83</v>
      </c>
      <c r="C61" s="31">
        <v>0</v>
      </c>
      <c r="D61" s="27">
        <v>0</v>
      </c>
      <c r="E61" s="285">
        <v>0</v>
      </c>
      <c r="F61" s="1">
        <f>IF(D61=0,0,IF(GradStudent4="Select","MA or PHD?",($D61/12*$C61)*E61*InflationY1))</f>
        <v>0</v>
      </c>
      <c r="G61" s="285">
        <v>0</v>
      </c>
      <c r="H61" s="1">
        <f t="shared" si="13"/>
        <v>0</v>
      </c>
      <c r="I61" s="285">
        <v>0</v>
      </c>
      <c r="J61" s="1">
        <f t="shared" si="14"/>
        <v>0</v>
      </c>
      <c r="K61" s="285">
        <v>0</v>
      </c>
      <c r="L61" s="1">
        <f t="shared" si="15"/>
        <v>0</v>
      </c>
      <c r="M61" s="285">
        <v>0</v>
      </c>
      <c r="N61" s="1">
        <f t="shared" si="16"/>
        <v>0</v>
      </c>
      <c r="O61" s="1">
        <f t="shared" si="17"/>
        <v>0</v>
      </c>
    </row>
    <row r="62" spans="1:15">
      <c r="A62" s="26" t="s">
        <v>147</v>
      </c>
      <c r="B62" s="35" t="s">
        <v>83</v>
      </c>
      <c r="C62" s="31">
        <v>0</v>
      </c>
      <c r="D62" s="27">
        <v>0</v>
      </c>
      <c r="E62" s="285">
        <v>0</v>
      </c>
      <c r="F62" s="1">
        <f>IF(D62=0,0,IF(GradStudent5="Select","MA or PHD?",($D62/12*$C62)*E62*InflationY1))</f>
        <v>0</v>
      </c>
      <c r="G62" s="285">
        <v>0</v>
      </c>
      <c r="H62" s="1">
        <f t="shared" si="13"/>
        <v>0</v>
      </c>
      <c r="I62" s="285">
        <v>0</v>
      </c>
      <c r="J62" s="1">
        <f t="shared" si="14"/>
        <v>0</v>
      </c>
      <c r="K62" s="285">
        <v>0</v>
      </c>
      <c r="L62" s="1">
        <f t="shared" si="15"/>
        <v>0</v>
      </c>
      <c r="M62" s="285">
        <v>0</v>
      </c>
      <c r="N62" s="1">
        <f t="shared" si="16"/>
        <v>0</v>
      </c>
      <c r="O62" s="1">
        <f t="shared" si="17"/>
        <v>0</v>
      </c>
    </row>
    <row r="63" spans="1:15">
      <c r="A63" s="26" t="s">
        <v>147</v>
      </c>
      <c r="B63" s="35" t="s">
        <v>83</v>
      </c>
      <c r="C63" s="31">
        <v>0</v>
      </c>
      <c r="D63" s="27">
        <v>0</v>
      </c>
      <c r="E63" s="285">
        <v>0</v>
      </c>
      <c r="F63" s="1">
        <f>IF(D63=0,0,IF(GradStudent6="Select","MA or PHD?",($D63/12*$C63)*E63*InflationY1))</f>
        <v>0</v>
      </c>
      <c r="G63" s="285">
        <v>0</v>
      </c>
      <c r="H63" s="1">
        <f t="shared" si="13"/>
        <v>0</v>
      </c>
      <c r="I63" s="285">
        <v>0</v>
      </c>
      <c r="J63" s="1">
        <f t="shared" si="14"/>
        <v>0</v>
      </c>
      <c r="K63" s="285">
        <v>0</v>
      </c>
      <c r="L63" s="1">
        <f t="shared" si="15"/>
        <v>0</v>
      </c>
      <c r="M63" s="285">
        <v>0</v>
      </c>
      <c r="N63" s="1">
        <f t="shared" si="16"/>
        <v>0</v>
      </c>
      <c r="O63" s="1">
        <f t="shared" si="17"/>
        <v>0</v>
      </c>
    </row>
    <row r="64" spans="1:15">
      <c r="A64" s="26" t="s">
        <v>147</v>
      </c>
      <c r="B64" s="35" t="s">
        <v>83</v>
      </c>
      <c r="C64" s="31">
        <v>0</v>
      </c>
      <c r="D64" s="27">
        <v>0</v>
      </c>
      <c r="E64" s="285">
        <v>0</v>
      </c>
      <c r="F64" s="1">
        <f>IF(D64=0,0,IF(GradStudent7="Select","MA or PHD?",($D64/12*$C64)*E64*InflationY1))</f>
        <v>0</v>
      </c>
      <c r="G64" s="285">
        <v>0</v>
      </c>
      <c r="H64" s="1">
        <f t="shared" si="13"/>
        <v>0</v>
      </c>
      <c r="I64" s="285">
        <v>0</v>
      </c>
      <c r="J64" s="1">
        <f t="shared" si="14"/>
        <v>0</v>
      </c>
      <c r="K64" s="285">
        <v>0</v>
      </c>
      <c r="L64" s="1">
        <f t="shared" si="15"/>
        <v>0</v>
      </c>
      <c r="M64" s="285">
        <v>0</v>
      </c>
      <c r="N64" s="1">
        <f t="shared" si="16"/>
        <v>0</v>
      </c>
      <c r="O64" s="1">
        <f t="shared" si="17"/>
        <v>0</v>
      </c>
    </row>
    <row r="65" spans="1:15">
      <c r="A65" s="26" t="s">
        <v>147</v>
      </c>
      <c r="B65" s="35" t="s">
        <v>83</v>
      </c>
      <c r="C65" s="31">
        <v>0</v>
      </c>
      <c r="D65" s="27">
        <v>0</v>
      </c>
      <c r="E65" s="285">
        <v>0</v>
      </c>
      <c r="F65" s="1">
        <f>IF(D65=0,0,IF(GradStudent8="Select","MA or PHD?",($D65/12*$C65)*E65*InflationY1))</f>
        <v>0</v>
      </c>
      <c r="G65" s="285">
        <v>0</v>
      </c>
      <c r="H65" s="1">
        <f t="shared" si="13"/>
        <v>0</v>
      </c>
      <c r="I65" s="285">
        <v>0</v>
      </c>
      <c r="J65" s="1">
        <f t="shared" si="14"/>
        <v>0</v>
      </c>
      <c r="K65" s="285">
        <v>0</v>
      </c>
      <c r="L65" s="1">
        <f t="shared" si="15"/>
        <v>0</v>
      </c>
      <c r="M65" s="285">
        <v>0</v>
      </c>
      <c r="N65" s="1">
        <f t="shared" si="16"/>
        <v>0</v>
      </c>
      <c r="O65" s="1">
        <f t="shared" si="17"/>
        <v>0</v>
      </c>
    </row>
    <row r="66" spans="1:15">
      <c r="A66" s="26" t="s">
        <v>147</v>
      </c>
      <c r="B66" s="35" t="s">
        <v>83</v>
      </c>
      <c r="C66" s="31">
        <v>0</v>
      </c>
      <c r="D66" s="27">
        <v>0</v>
      </c>
      <c r="E66" s="285">
        <v>0</v>
      </c>
      <c r="F66" s="1">
        <f>IF(D66=0,0,IF(GradStudent9="Select","MA or PHD?",($D66/12*$C66)*E66*InflationY1))</f>
        <v>0</v>
      </c>
      <c r="G66" s="285">
        <v>0</v>
      </c>
      <c r="H66" s="1">
        <f t="shared" si="13"/>
        <v>0</v>
      </c>
      <c r="I66" s="285">
        <v>0</v>
      </c>
      <c r="J66" s="1">
        <f t="shared" si="14"/>
        <v>0</v>
      </c>
      <c r="K66" s="285">
        <v>0</v>
      </c>
      <c r="L66" s="1">
        <f t="shared" si="15"/>
        <v>0</v>
      </c>
      <c r="M66" s="285">
        <v>0</v>
      </c>
      <c r="N66" s="1">
        <f t="shared" si="16"/>
        <v>0</v>
      </c>
      <c r="O66" s="1">
        <f t="shared" si="17"/>
        <v>0</v>
      </c>
    </row>
    <row r="67" spans="1:15">
      <c r="A67" s="28" t="s">
        <v>26</v>
      </c>
      <c r="B67" s="28"/>
      <c r="C67" s="28"/>
      <c r="D67" s="29"/>
      <c r="E67" s="12"/>
      <c r="F67" s="12">
        <f>SUM(F58:F66)</f>
        <v>0</v>
      </c>
      <c r="G67" s="69"/>
      <c r="H67" s="12">
        <f>SUM(H58:H66)</f>
        <v>0</v>
      </c>
      <c r="I67" s="69"/>
      <c r="J67" s="12">
        <f>SUM(J58:J66)</f>
        <v>0</v>
      </c>
      <c r="K67" s="69"/>
      <c r="L67" s="12">
        <f>SUM(L58:L66)</f>
        <v>0</v>
      </c>
      <c r="M67" s="69"/>
      <c r="N67" s="12">
        <f>SUM(N58:N66)</f>
        <v>0</v>
      </c>
      <c r="O67" s="12">
        <f>SUM(O58:O66)</f>
        <v>0</v>
      </c>
    </row>
    <row r="68" spans="1:15">
      <c r="A68" s="13"/>
      <c r="B68" s="13"/>
      <c r="C68" s="13"/>
      <c r="D68" s="14"/>
    </row>
    <row r="69" spans="1:15">
      <c r="A69" s="15" t="s">
        <v>18</v>
      </c>
      <c r="B69" s="15"/>
      <c r="C69" s="15"/>
      <c r="D69" s="16"/>
      <c r="E69" s="12"/>
      <c r="F69" s="12">
        <f>F21+F34+F41+F48++F55+F67</f>
        <v>0</v>
      </c>
      <c r="G69" s="12"/>
      <c r="H69" s="12">
        <f>H21+H34+H41+H48++H55+H67</f>
        <v>0</v>
      </c>
      <c r="I69" s="12"/>
      <c r="J69" s="12">
        <f>J21+J34+J41+J48++J55+J67</f>
        <v>0</v>
      </c>
      <c r="K69" s="12"/>
      <c r="L69" s="12">
        <f>L21+L34+L41+L48++L55+L67</f>
        <v>0</v>
      </c>
      <c r="M69" s="12"/>
      <c r="N69" s="12">
        <f>N21+N34+N41+N48++N55+N67</f>
        <v>0</v>
      </c>
      <c r="O69" s="12">
        <f>O21+O34+O41+O48++O55+O67</f>
        <v>0</v>
      </c>
    </row>
    <row r="70" spans="1:15">
      <c r="A70" s="13"/>
      <c r="B70" s="13"/>
      <c r="C70" s="13"/>
      <c r="D70" s="14"/>
    </row>
    <row r="71" spans="1:15" ht="14" thickBot="1">
      <c r="A71" s="17" t="s">
        <v>21</v>
      </c>
      <c r="B71" s="6"/>
      <c r="C71" s="6"/>
      <c r="D71" s="7"/>
      <c r="E71" s="115"/>
      <c r="F71" s="66" t="str">
        <f>F57</f>
        <v>Grant Yr1</v>
      </c>
      <c r="G71" s="115"/>
      <c r="H71" s="66" t="s">
        <v>207</v>
      </c>
      <c r="I71" s="115"/>
      <c r="J71" s="66" t="s">
        <v>208</v>
      </c>
      <c r="K71" s="115"/>
      <c r="L71" s="66" t="s">
        <v>209</v>
      </c>
      <c r="M71" s="115"/>
      <c r="N71" s="66" t="s">
        <v>210</v>
      </c>
      <c r="O71" s="66" t="s">
        <v>16</v>
      </c>
    </row>
    <row r="72" spans="1:15">
      <c r="A72" s="10" t="s">
        <v>232</v>
      </c>
      <c r="B72" s="10"/>
      <c r="C72" s="10"/>
      <c r="D72" s="11"/>
      <c r="F72" s="1">
        <f>F154</f>
        <v>0</v>
      </c>
      <c r="H72" s="1">
        <f t="shared" ref="H72:N72" si="18">H154</f>
        <v>0</v>
      </c>
      <c r="J72" s="1">
        <f t="shared" si="18"/>
        <v>0</v>
      </c>
      <c r="L72" s="1">
        <f t="shared" si="18"/>
        <v>0</v>
      </c>
      <c r="N72" s="1">
        <f t="shared" si="18"/>
        <v>0</v>
      </c>
      <c r="O72" s="1">
        <f t="shared" ref="O72:O77" si="19">SUM(F72,H72,J72,L72,N72)</f>
        <v>0</v>
      </c>
    </row>
    <row r="73" spans="1:15">
      <c r="A73" s="10" t="s">
        <v>233</v>
      </c>
      <c r="B73" s="10"/>
      <c r="C73" s="10"/>
      <c r="D73" s="11"/>
      <c r="F73" s="1">
        <f>F190</f>
        <v>0</v>
      </c>
      <c r="H73" s="1">
        <f>H190</f>
        <v>0</v>
      </c>
      <c r="J73" s="1">
        <f>J190</f>
        <v>0</v>
      </c>
      <c r="L73" s="1">
        <f>L190</f>
        <v>0</v>
      </c>
      <c r="N73" s="1">
        <f>N190</f>
        <v>0</v>
      </c>
      <c r="O73" s="1">
        <f>SUM(F73,H73,J73,L73,N73)</f>
        <v>0</v>
      </c>
    </row>
    <row r="74" spans="1:15">
      <c r="A74" s="10" t="s">
        <v>234</v>
      </c>
      <c r="B74" s="10"/>
      <c r="C74" s="10"/>
      <c r="D74" s="11"/>
      <c r="F74" s="1">
        <f>F216</f>
        <v>0</v>
      </c>
      <c r="H74" s="1">
        <f>H216</f>
        <v>0</v>
      </c>
      <c r="J74" s="1">
        <f>J216</f>
        <v>0</v>
      </c>
      <c r="L74" s="1">
        <f>L216</f>
        <v>0</v>
      </c>
      <c r="N74" s="1">
        <f>N216</f>
        <v>0</v>
      </c>
      <c r="O74" s="1">
        <f t="shared" si="19"/>
        <v>0</v>
      </c>
    </row>
    <row r="75" spans="1:15">
      <c r="A75" s="10" t="s">
        <v>70</v>
      </c>
      <c r="B75" s="10"/>
      <c r="C75" s="10"/>
      <c r="D75" s="3"/>
      <c r="F75" s="1">
        <f>F234</f>
        <v>0</v>
      </c>
      <c r="H75" s="1">
        <f>+H48*G93</f>
        <v>0</v>
      </c>
      <c r="J75" s="1">
        <f>+J48*H93</f>
        <v>0</v>
      </c>
      <c r="L75" s="1">
        <f>+L48*I93</f>
        <v>0</v>
      </c>
      <c r="N75" s="1">
        <f>+N48*J93</f>
        <v>0</v>
      </c>
      <c r="O75" s="1">
        <f t="shared" si="19"/>
        <v>0</v>
      </c>
    </row>
    <row r="76" spans="1:15">
      <c r="A76" s="1" t="s">
        <v>154</v>
      </c>
      <c r="D76" s="3"/>
      <c r="F76" s="1">
        <f>F260</f>
        <v>0</v>
      </c>
      <c r="H76" s="1">
        <f>H260</f>
        <v>0</v>
      </c>
      <c r="J76" s="1">
        <f>J260</f>
        <v>0</v>
      </c>
      <c r="L76" s="1">
        <f>L260</f>
        <v>0</v>
      </c>
      <c r="N76" s="1">
        <f>N260</f>
        <v>0</v>
      </c>
      <c r="O76" s="1">
        <f t="shared" si="19"/>
        <v>0</v>
      </c>
    </row>
    <row r="77" spans="1:15">
      <c r="A77" s="1" t="s">
        <v>238</v>
      </c>
      <c r="D77" s="3"/>
      <c r="F77" s="1">
        <f>F311</f>
        <v>0</v>
      </c>
      <c r="H77" s="1">
        <f>H311</f>
        <v>0</v>
      </c>
      <c r="J77" s="1">
        <f>J311</f>
        <v>0</v>
      </c>
      <c r="L77" s="1">
        <f>L311</f>
        <v>0</v>
      </c>
      <c r="N77" s="1">
        <f>N311</f>
        <v>0</v>
      </c>
      <c r="O77" s="1">
        <f t="shared" si="19"/>
        <v>0</v>
      </c>
    </row>
    <row r="78" spans="1:15">
      <c r="A78" s="4" t="s">
        <v>19</v>
      </c>
      <c r="B78" s="4"/>
      <c r="C78" s="4"/>
      <c r="D78" s="5"/>
      <c r="E78" s="12"/>
      <c r="F78" s="12">
        <f>SUM(F72:F77)</f>
        <v>0</v>
      </c>
      <c r="G78" s="12"/>
      <c r="H78" s="12">
        <f>SUM(H72:H77)</f>
        <v>0</v>
      </c>
      <c r="I78" s="12"/>
      <c r="J78" s="12">
        <f>SUM(J72:J77)</f>
        <v>0</v>
      </c>
      <c r="K78" s="12"/>
      <c r="L78" s="12">
        <f>SUM(L72:L77)</f>
        <v>0</v>
      </c>
      <c r="M78" s="12"/>
      <c r="N78" s="12">
        <f>SUM(N72:N77)</f>
        <v>0</v>
      </c>
      <c r="O78" s="12">
        <f>SUM(O72:O77)</f>
        <v>0</v>
      </c>
    </row>
    <row r="79" spans="1:15">
      <c r="A79" s="13"/>
      <c r="B79" s="13"/>
      <c r="C79" s="13"/>
      <c r="D79" s="14"/>
    </row>
    <row r="80" spans="1:15">
      <c r="A80" s="15" t="s">
        <v>17</v>
      </c>
      <c r="B80" s="15"/>
      <c r="C80" s="15"/>
      <c r="D80" s="16"/>
      <c r="E80" s="12"/>
      <c r="F80" s="12">
        <f>+F69+F78</f>
        <v>0</v>
      </c>
      <c r="G80" s="12"/>
      <c r="H80" s="12">
        <f>+H69+H78</f>
        <v>0</v>
      </c>
      <c r="I80" s="12"/>
      <c r="J80" s="12">
        <f>+J69+J78</f>
        <v>0</v>
      </c>
      <c r="K80" s="12"/>
      <c r="L80" s="12">
        <f>+L69+L78</f>
        <v>0</v>
      </c>
      <c r="M80" s="12"/>
      <c r="N80" s="12">
        <f>+N69+N78</f>
        <v>0</v>
      </c>
      <c r="O80" s="12">
        <f>+O69+O78</f>
        <v>0</v>
      </c>
    </row>
    <row r="81" spans="1:16">
      <c r="A81" s="13"/>
      <c r="B81" s="13"/>
      <c r="C81" s="13"/>
      <c r="D81" s="13"/>
    </row>
    <row r="83" spans="1:16">
      <c r="A83" s="13"/>
      <c r="B83" s="13"/>
      <c r="C83" s="13"/>
      <c r="D83" s="13"/>
    </row>
    <row r="84" spans="1:16" ht="14" thickBot="1">
      <c r="A84" s="13"/>
      <c r="B84" s="13"/>
      <c r="C84" s="13"/>
      <c r="D84" s="13"/>
    </row>
    <row r="85" spans="1:16" ht="17" thickBot="1">
      <c r="A85" s="413" t="s">
        <v>122</v>
      </c>
      <c r="B85" s="414"/>
      <c r="C85" s="414"/>
      <c r="D85" s="414"/>
      <c r="E85" s="414"/>
      <c r="F85" s="414"/>
      <c r="G85" s="414"/>
      <c r="H85" s="414"/>
      <c r="I85" s="414"/>
      <c r="J85" s="414"/>
      <c r="K85" s="414"/>
      <c r="L85" s="414"/>
      <c r="M85" s="414"/>
      <c r="N85" s="414"/>
      <c r="O85" s="415"/>
    </row>
    <row r="86" spans="1:16">
      <c r="A86" s="13"/>
      <c r="B86" s="13"/>
      <c r="C86" s="13"/>
      <c r="D86" s="13"/>
    </row>
    <row r="87" spans="1:16">
      <c r="A87" s="13"/>
      <c r="B87" s="13"/>
      <c r="C87" s="13"/>
      <c r="D87" s="13"/>
    </row>
    <row r="88" spans="1:16" ht="13.25" customHeight="1">
      <c r="A88" s="23" t="s">
        <v>27</v>
      </c>
      <c r="B88" s="23"/>
      <c r="C88" s="23"/>
      <c r="D88" s="23"/>
      <c r="F88" s="24" t="str">
        <f>F71</f>
        <v>Grant Yr1</v>
      </c>
      <c r="G88" s="24" t="s">
        <v>207</v>
      </c>
      <c r="H88" s="24" t="s">
        <v>208</v>
      </c>
      <c r="I88" s="24" t="s">
        <v>209</v>
      </c>
      <c r="J88" s="24" t="s">
        <v>210</v>
      </c>
      <c r="K88" s="22"/>
      <c r="L88" s="411" t="s">
        <v>192</v>
      </c>
      <c r="M88" s="411"/>
      <c r="N88" s="411"/>
      <c r="O88" s="411"/>
    </row>
    <row r="89" spans="1:16" ht="13.25" customHeight="1">
      <c r="A89" s="23"/>
      <c r="B89" s="23"/>
      <c r="C89" s="23"/>
      <c r="D89" s="23"/>
      <c r="F89" s="25" t="s">
        <v>42</v>
      </c>
      <c r="G89" s="63" t="s">
        <v>101</v>
      </c>
      <c r="H89" s="63" t="s">
        <v>101</v>
      </c>
      <c r="I89" s="63" t="s">
        <v>101</v>
      </c>
      <c r="J89" s="63" t="s">
        <v>101</v>
      </c>
      <c r="L89" s="411"/>
      <c r="M89" s="411"/>
      <c r="N89" s="411"/>
      <c r="O89" s="411"/>
    </row>
    <row r="90" spans="1:16">
      <c r="A90" s="10" t="s">
        <v>232</v>
      </c>
      <c r="B90" s="10"/>
      <c r="C90" s="10"/>
      <c r="D90" s="10"/>
      <c r="F90" s="64">
        <f>VLOOKUP($A$90,FringeLookUp,2)</f>
        <v>0.3281</v>
      </c>
      <c r="G90" s="64">
        <f>VLOOKUP($A$90,FringeLookUp,3)</f>
        <v>0.3281</v>
      </c>
      <c r="H90" s="64">
        <f>VLOOKUP($A$90,FringeLookUp,4)</f>
        <v>0.3281</v>
      </c>
      <c r="I90" s="64">
        <f>VLOOKUP($A$90,FringeLookUp,5)</f>
        <v>0.3281</v>
      </c>
      <c r="J90" s="64">
        <f>VLOOKUP($A$90,FringeLookUp,6)</f>
        <v>0.3281</v>
      </c>
      <c r="L90" s="411"/>
      <c r="M90" s="411"/>
      <c r="N90" s="411"/>
      <c r="O90" s="411"/>
    </row>
    <row r="91" spans="1:16">
      <c r="A91" s="10" t="s">
        <v>233</v>
      </c>
      <c r="B91" s="10"/>
      <c r="C91" s="10"/>
      <c r="D91" s="10"/>
      <c r="F91" s="64">
        <f>VLOOKUP($A$91,FringeLookUp,2)</f>
        <v>0.3281</v>
      </c>
      <c r="G91" s="64">
        <f>VLOOKUP($A$91,FringeLookUp,3)</f>
        <v>0.3281</v>
      </c>
      <c r="H91" s="64">
        <f>VLOOKUP($A$91,FringeLookUp,4)</f>
        <v>0.3281</v>
      </c>
      <c r="I91" s="64">
        <f>VLOOKUP($A$91,FringeLookUp,5)</f>
        <v>0.3281</v>
      </c>
      <c r="J91" s="64">
        <f>VLOOKUP($A$91,FringeLookUp,6)</f>
        <v>0.3281</v>
      </c>
      <c r="L91" s="411"/>
      <c r="M91" s="411"/>
      <c r="N91" s="411"/>
      <c r="O91" s="411"/>
    </row>
    <row r="92" spans="1:16">
      <c r="A92" s="10" t="s">
        <v>234</v>
      </c>
      <c r="B92" s="10"/>
      <c r="C92" s="10"/>
      <c r="D92" s="10"/>
      <c r="F92" s="64">
        <f>VLOOKUP($A$92,FringeLookUp,2)</f>
        <v>0.3281</v>
      </c>
      <c r="G92" s="64">
        <f>VLOOKUP($A$92,FringeLookUp,3)</f>
        <v>0.3281</v>
      </c>
      <c r="H92" s="64">
        <f>VLOOKUP($A$92,FringeLookUp,4)</f>
        <v>0.3281</v>
      </c>
      <c r="I92" s="64">
        <f>VLOOKUP($A$92,FringeLookUp,5)</f>
        <v>0.3281</v>
      </c>
      <c r="J92" s="64">
        <f>VLOOKUP($A$92,FringeLookUp,6)</f>
        <v>0.3281</v>
      </c>
      <c r="L92" s="411"/>
      <c r="M92" s="411"/>
      <c r="N92" s="411"/>
      <c r="O92" s="411"/>
    </row>
    <row r="93" spans="1:16">
      <c r="A93" s="10" t="s">
        <v>157</v>
      </c>
      <c r="B93" s="10"/>
      <c r="C93" s="10"/>
      <c r="D93" s="10"/>
      <c r="F93" s="64">
        <f>VLOOKUP($A$93,FringeLookUp,2)</f>
        <v>7.7899999999999997E-2</v>
      </c>
      <c r="G93" s="64">
        <f>VLOOKUP($A$93,FringeLookUp,3)</f>
        <v>7.7899999999999997E-2</v>
      </c>
      <c r="H93" s="64">
        <f>VLOOKUP($A$93,FringeLookUp,4)</f>
        <v>7.7899999999999997E-2</v>
      </c>
      <c r="I93" s="64">
        <f>VLOOKUP($A$93,FringeLookUp,5)</f>
        <v>7.7899999999999997E-2</v>
      </c>
      <c r="J93" s="64">
        <f>VLOOKUP($A$93,FringeLookUp,6)</f>
        <v>7.7899999999999997E-2</v>
      </c>
      <c r="L93" s="411"/>
      <c r="M93" s="411"/>
      <c r="N93" s="411"/>
      <c r="O93" s="411"/>
    </row>
    <row r="94" spans="1:16">
      <c r="A94" s="1" t="s">
        <v>154</v>
      </c>
      <c r="F94" s="64">
        <f>VLOOKUP($A$94,FringeLookUp,2)</f>
        <v>7.7899999999999997E-2</v>
      </c>
      <c r="G94" s="64">
        <f>VLOOKUP($A$94,FringeLookUp,3)</f>
        <v>7.7899999999999997E-2</v>
      </c>
      <c r="H94" s="64">
        <f>VLOOKUP($A$94,FringeLookUp,4)</f>
        <v>7.7899999999999997E-2</v>
      </c>
      <c r="I94" s="64">
        <f>VLOOKUP($A$94,FringeLookUp,5)</f>
        <v>7.7899999999999997E-2</v>
      </c>
      <c r="J94" s="64">
        <f>VLOOKUP($A$94,FringeLookUp,6)</f>
        <v>7.7899999999999997E-2</v>
      </c>
      <c r="L94" s="411"/>
      <c r="M94" s="411"/>
      <c r="N94" s="411"/>
      <c r="O94" s="411"/>
    </row>
    <row r="95" spans="1:16">
      <c r="A95" s="1" t="s">
        <v>238</v>
      </c>
      <c r="F95" s="64">
        <f>VLOOKUP($A$95,FringeLookUp,2)</f>
        <v>7.7899999999999997E-2</v>
      </c>
      <c r="G95" s="64">
        <f>VLOOKUP($A$95,FringeLookUp,3)</f>
        <v>7.7899999999999997E-2</v>
      </c>
      <c r="H95" s="64">
        <f>VLOOKUP($A$95,FringeLookUp,4)</f>
        <v>7.7899999999999997E-2</v>
      </c>
      <c r="I95" s="64">
        <f>VLOOKUP($A$95,FringeLookUp,5)</f>
        <v>7.7899999999999997E-2</v>
      </c>
      <c r="J95" s="64">
        <f>VLOOKUP($A$95,FringeLookUp,6)</f>
        <v>7.7899999999999997E-2</v>
      </c>
      <c r="L95" s="412"/>
      <c r="M95" s="412"/>
      <c r="N95" s="412"/>
      <c r="O95" s="412"/>
      <c r="P95" s="9">
        <v>7397</v>
      </c>
    </row>
    <row r="99" spans="1:15">
      <c r="F99" s="94"/>
      <c r="G99" s="94"/>
      <c r="H99" s="94"/>
      <c r="I99" s="94"/>
      <c r="J99" s="94"/>
      <c r="L99" s="94"/>
      <c r="N99" s="22"/>
    </row>
    <row r="100" spans="1:15">
      <c r="A100" s="1" t="s">
        <v>129</v>
      </c>
      <c r="B100" s="1" t="str">
        <f>NIHCapSet</f>
        <v>Yes</v>
      </c>
      <c r="D100" s="1">
        <v>203700</v>
      </c>
      <c r="F100" s="94"/>
      <c r="G100" s="94"/>
      <c r="H100" s="94"/>
      <c r="I100" s="94"/>
      <c r="J100" s="94"/>
      <c r="L100" s="94"/>
      <c r="N100" s="22"/>
    </row>
    <row r="102" spans="1:15" ht="14" thickBot="1">
      <c r="A102" s="49" t="s">
        <v>138</v>
      </c>
    </row>
    <row r="103" spans="1:15" ht="26" thickBot="1">
      <c r="A103" s="102" t="s">
        <v>232</v>
      </c>
      <c r="B103" s="103" t="s">
        <v>80</v>
      </c>
      <c r="C103" s="104" t="s">
        <v>77</v>
      </c>
      <c r="D103" s="105"/>
      <c r="E103" s="107" t="s">
        <v>91</v>
      </c>
      <c r="F103" s="106" t="str">
        <f>F88</f>
        <v>Grant Yr1</v>
      </c>
      <c r="G103" s="107" t="s">
        <v>93</v>
      </c>
      <c r="H103" s="106" t="s">
        <v>207</v>
      </c>
      <c r="I103" s="107" t="s">
        <v>95</v>
      </c>
      <c r="J103" s="106" t="s">
        <v>208</v>
      </c>
      <c r="K103" s="107" t="s">
        <v>97</v>
      </c>
      <c r="L103" s="106" t="s">
        <v>209</v>
      </c>
      <c r="M103" s="107" t="s">
        <v>99</v>
      </c>
      <c r="N103" s="106" t="s">
        <v>210</v>
      </c>
      <c r="O103" s="145" t="s">
        <v>16</v>
      </c>
    </row>
    <row r="104" spans="1:15">
      <c r="A104" s="149" t="str">
        <f>A11</f>
        <v xml:space="preserve">    Name</v>
      </c>
      <c r="B104" s="150" t="str">
        <f>B11</f>
        <v>Select</v>
      </c>
      <c r="C104" s="150">
        <f>C11</f>
        <v>0</v>
      </c>
      <c r="D104" s="150"/>
      <c r="E104" s="150">
        <f>D11</f>
        <v>0</v>
      </c>
      <c r="F104" s="150">
        <f>F11*F90</f>
        <v>0</v>
      </c>
      <c r="G104" s="150">
        <f>D11*InflationY2</f>
        <v>0</v>
      </c>
      <c r="H104" s="150">
        <f>H11*G90</f>
        <v>0</v>
      </c>
      <c r="I104" s="150">
        <f>D11*InflationY3</f>
        <v>0</v>
      </c>
      <c r="J104" s="150">
        <f>J11*H90</f>
        <v>0</v>
      </c>
      <c r="K104" s="150">
        <f>D11*InflationY4</f>
        <v>0</v>
      </c>
      <c r="L104" s="150">
        <f>L11*I90</f>
        <v>0</v>
      </c>
      <c r="M104" s="150">
        <f>D11*InflationY5</f>
        <v>0</v>
      </c>
      <c r="N104" s="150">
        <f>N11*J90</f>
        <v>0</v>
      </c>
      <c r="O104" s="151">
        <f>F104+H104+J104+L104+N104</f>
        <v>0</v>
      </c>
    </row>
    <row r="105" spans="1:15">
      <c r="A105" s="90" t="s">
        <v>113</v>
      </c>
      <c r="F105" s="71">
        <f>HealthInsurance/IF($B11="12-Month",12,9)*MonthsPI17*E11*InflationY1</f>
        <v>0</v>
      </c>
      <c r="H105" s="71">
        <f>HealthInsurance/IF($B11="12-Month",12,9)*MonthsPI17*G11*InflationY2</f>
        <v>0</v>
      </c>
      <c r="J105" s="71">
        <f>HealthInsurance/IF($B11="12-Month",12,9)*MonthsPI17*I11*InflationY3</f>
        <v>0</v>
      </c>
      <c r="L105" s="71">
        <f>HealthInsurance/IF($B11="12-Month",12,9)*MonthsPI17*K11*InflationY4</f>
        <v>0</v>
      </c>
      <c r="N105" s="71">
        <f>HealthInsurance/IF($B11="12-Month",12,9)*MonthsPI17*M11*InflationY5</f>
        <v>0</v>
      </c>
      <c r="O105" s="146">
        <f t="shared" ref="O105:O121" si="20">F105+H105+J105+L105+N105</f>
        <v>0</v>
      </c>
    </row>
    <row r="106" spans="1:15">
      <c r="A106" s="90" t="s">
        <v>132</v>
      </c>
      <c r="F106" s="1">
        <f>SUM(F104:F105)</f>
        <v>0</v>
      </c>
      <c r="H106" s="1">
        <f t="shared" ref="H106:N106" si="21">SUM(H104:H105)</f>
        <v>0</v>
      </c>
      <c r="J106" s="1">
        <f t="shared" si="21"/>
        <v>0</v>
      </c>
      <c r="L106" s="1">
        <f t="shared" si="21"/>
        <v>0</v>
      </c>
      <c r="N106" s="1">
        <f t="shared" si="21"/>
        <v>0</v>
      </c>
      <c r="O106" s="147">
        <f t="shared" si="20"/>
        <v>0</v>
      </c>
    </row>
    <row r="107" spans="1:15">
      <c r="A107" s="90" t="s">
        <v>134</v>
      </c>
      <c r="F107" s="71" t="str">
        <f>F11</f>
        <v>9 or 12?</v>
      </c>
      <c r="H107" s="71" t="str">
        <f t="shared" ref="H107:N107" si="22">H11</f>
        <v>9 or 12?</v>
      </c>
      <c r="J107" s="71" t="str">
        <f t="shared" si="22"/>
        <v>9 or 12?</v>
      </c>
      <c r="L107" s="71" t="str">
        <f t="shared" si="22"/>
        <v>9 or 12?</v>
      </c>
      <c r="N107" s="71" t="str">
        <f t="shared" si="22"/>
        <v>9 or 12?</v>
      </c>
      <c r="O107" s="146">
        <f t="shared" si="20"/>
        <v>0</v>
      </c>
    </row>
    <row r="108" spans="1:15" ht="14" thickBot="1">
      <c r="A108" s="92" t="s">
        <v>133</v>
      </c>
      <c r="B108" s="71"/>
      <c r="C108" s="71"/>
      <c r="D108" s="71"/>
      <c r="E108" s="71"/>
      <c r="F108" s="71">
        <f>SUM(F106:F107)</f>
        <v>0</v>
      </c>
      <c r="G108" s="71"/>
      <c r="H108" s="71">
        <f t="shared" ref="H108:N108" si="23">SUM(H106:H107)</f>
        <v>0</v>
      </c>
      <c r="I108" s="71"/>
      <c r="J108" s="71">
        <f t="shared" si="23"/>
        <v>0</v>
      </c>
      <c r="K108" s="71"/>
      <c r="L108" s="71">
        <f t="shared" si="23"/>
        <v>0</v>
      </c>
      <c r="M108" s="71"/>
      <c r="N108" s="71">
        <f t="shared" si="23"/>
        <v>0</v>
      </c>
      <c r="O108" s="148">
        <f t="shared" si="20"/>
        <v>0</v>
      </c>
    </row>
    <row r="109" spans="1:15">
      <c r="A109" s="149" t="str">
        <f>A12</f>
        <v xml:space="preserve">    Name</v>
      </c>
      <c r="B109" s="150" t="str">
        <f>B12</f>
        <v>Select</v>
      </c>
      <c r="C109" s="150">
        <f>C12</f>
        <v>0</v>
      </c>
      <c r="D109" s="150"/>
      <c r="E109" s="150">
        <f>D12</f>
        <v>0</v>
      </c>
      <c r="F109" s="150">
        <f>F12*F90</f>
        <v>0</v>
      </c>
      <c r="G109" s="150">
        <f>D12*InflationY2</f>
        <v>0</v>
      </c>
      <c r="H109" s="150">
        <f>H12*G90</f>
        <v>0</v>
      </c>
      <c r="I109" s="150">
        <f>D12*InflationY3</f>
        <v>0</v>
      </c>
      <c r="J109" s="150">
        <f>J12*H90</f>
        <v>0</v>
      </c>
      <c r="K109" s="150">
        <f>D12*InflationY4</f>
        <v>0</v>
      </c>
      <c r="L109" s="150">
        <f>L12*I90</f>
        <v>0</v>
      </c>
      <c r="M109" s="150">
        <f>D12*InflationY5</f>
        <v>0</v>
      </c>
      <c r="N109" s="152">
        <f>N12*J90</f>
        <v>0</v>
      </c>
      <c r="O109" s="151">
        <f t="shared" si="20"/>
        <v>0</v>
      </c>
    </row>
    <row r="110" spans="1:15">
      <c r="A110" s="90" t="s">
        <v>113</v>
      </c>
      <c r="F110" s="71">
        <f>HealthInsurance/IF($B12="12-Month",12,9)*$C12*E12*InflationY1</f>
        <v>0</v>
      </c>
      <c r="H110" s="71">
        <f>HealthInsurance/IF($B12="12-Month",12,9)*$C12*G12*InflationY2</f>
        <v>0</v>
      </c>
      <c r="J110" s="71">
        <f>HealthInsurance/IF($B12="12-Month",12,9)*$C12*I12*InflationY3</f>
        <v>0</v>
      </c>
      <c r="L110" s="71">
        <f>HealthInsurance/IF($B12="12-Month",12,9)*$C12*K12*InflationY4</f>
        <v>0</v>
      </c>
      <c r="N110" s="93">
        <f>HealthInsurance/IF($B12="12-Month",12,9)*$C12*M12*InflationY5</f>
        <v>0</v>
      </c>
      <c r="O110" s="146">
        <f t="shared" si="20"/>
        <v>0</v>
      </c>
    </row>
    <row r="111" spans="1:15">
      <c r="A111" s="90" t="s">
        <v>132</v>
      </c>
      <c r="F111" s="1">
        <f>SUM(F109:F110)</f>
        <v>0</v>
      </c>
      <c r="H111" s="1">
        <f>SUM(H109:H110)</f>
        <v>0</v>
      </c>
      <c r="J111" s="1">
        <f>SUM(J109:J110)</f>
        <v>0</v>
      </c>
      <c r="L111" s="1">
        <f>SUM(L109:L110)</f>
        <v>0</v>
      </c>
      <c r="N111" s="91">
        <f>SUM(N109:N110)</f>
        <v>0</v>
      </c>
      <c r="O111" s="147">
        <f t="shared" si="20"/>
        <v>0</v>
      </c>
    </row>
    <row r="112" spans="1:15">
      <c r="A112" s="90" t="s">
        <v>134</v>
      </c>
      <c r="F112" s="71" t="str">
        <f>F12</f>
        <v>9 or 12?</v>
      </c>
      <c r="H112" s="71" t="str">
        <f>H12</f>
        <v>9 or 12?</v>
      </c>
      <c r="J112" s="71" t="str">
        <f>J12</f>
        <v>9 or 12?</v>
      </c>
      <c r="L112" s="71" t="str">
        <f>L12</f>
        <v>9 or 12?</v>
      </c>
      <c r="N112" s="93" t="str">
        <f>N12</f>
        <v>9 or 12?</v>
      </c>
      <c r="O112" s="146">
        <f t="shared" si="20"/>
        <v>0</v>
      </c>
    </row>
    <row r="113" spans="1:15" ht="14" thickBot="1">
      <c r="A113" s="92" t="s">
        <v>133</v>
      </c>
      <c r="B113" s="71"/>
      <c r="C113" s="71"/>
      <c r="D113" s="71"/>
      <c r="E113" s="71"/>
      <c r="F113" s="71">
        <f>SUM(F111:F112)</f>
        <v>0</v>
      </c>
      <c r="G113" s="71"/>
      <c r="H113" s="71">
        <f>SUM(H111:H112)</f>
        <v>0</v>
      </c>
      <c r="I113" s="71"/>
      <c r="J113" s="71">
        <f>SUM(J111:J112)</f>
        <v>0</v>
      </c>
      <c r="K113" s="71"/>
      <c r="L113" s="71">
        <f>SUM(L111:L112)</f>
        <v>0</v>
      </c>
      <c r="M113" s="71"/>
      <c r="N113" s="93">
        <f>SUM(N111:N112)</f>
        <v>0</v>
      </c>
      <c r="O113" s="148">
        <f t="shared" si="20"/>
        <v>0</v>
      </c>
    </row>
    <row r="114" spans="1:15">
      <c r="A114" s="149" t="str">
        <f>A13</f>
        <v xml:space="preserve">    Name</v>
      </c>
      <c r="B114" s="150" t="str">
        <f>B13</f>
        <v>Select</v>
      </c>
      <c r="C114" s="150">
        <f>C13</f>
        <v>0</v>
      </c>
      <c r="D114" s="150"/>
      <c r="E114" s="150">
        <f>D13</f>
        <v>0</v>
      </c>
      <c r="F114" s="150">
        <f>F13*F90</f>
        <v>0</v>
      </c>
      <c r="G114" s="150">
        <f>D13*InflationY2</f>
        <v>0</v>
      </c>
      <c r="H114" s="150">
        <f>H13*G90</f>
        <v>0</v>
      </c>
      <c r="I114" s="150">
        <f>D13*InflationY3</f>
        <v>0</v>
      </c>
      <c r="J114" s="150">
        <f>J13*H90</f>
        <v>0</v>
      </c>
      <c r="K114" s="150">
        <f>D13*InflationY4</f>
        <v>0</v>
      </c>
      <c r="L114" s="150">
        <f>L13*I90</f>
        <v>0</v>
      </c>
      <c r="M114" s="150">
        <f>D13*InflationY5</f>
        <v>0</v>
      </c>
      <c r="N114" s="152">
        <f>N13*J90</f>
        <v>0</v>
      </c>
      <c r="O114" s="151">
        <f t="shared" si="20"/>
        <v>0</v>
      </c>
    </row>
    <row r="115" spans="1:15">
      <c r="A115" s="90" t="s">
        <v>113</v>
      </c>
      <c r="F115" s="71">
        <f>HealthInsurance/IF($B13="12-Month",12,9)*$C13*E13*InflationY1</f>
        <v>0</v>
      </c>
      <c r="H115" s="71">
        <f>HealthInsurance/IF($B13="12-Month",12,9)*$C13*G13*InflationY2</f>
        <v>0</v>
      </c>
      <c r="J115" s="71">
        <f>HealthInsurance/IF($B13="12-Month",12,9)*$C13*I13*InflationY3</f>
        <v>0</v>
      </c>
      <c r="L115" s="71">
        <f>HealthInsurance/IF($B13="12-Month",12,9)*$C13*K13*InflationY4</f>
        <v>0</v>
      </c>
      <c r="N115" s="93">
        <f>HealthInsurance/IF($B13="12-Month",12,9)*$C13*M13*InflationY5</f>
        <v>0</v>
      </c>
      <c r="O115" s="146">
        <f t="shared" si="20"/>
        <v>0</v>
      </c>
    </row>
    <row r="116" spans="1:15">
      <c r="A116" s="90" t="s">
        <v>132</v>
      </c>
      <c r="F116" s="1">
        <f>SUM(F114:F115)</f>
        <v>0</v>
      </c>
      <c r="H116" s="1">
        <f>SUM(H114:H115)</f>
        <v>0</v>
      </c>
      <c r="J116" s="1">
        <f>SUM(J114:J115)</f>
        <v>0</v>
      </c>
      <c r="L116" s="1">
        <f>SUM(L114:L115)</f>
        <v>0</v>
      </c>
      <c r="N116" s="91">
        <f>SUM(N114:N115)</f>
        <v>0</v>
      </c>
      <c r="O116" s="147">
        <f t="shared" si="20"/>
        <v>0</v>
      </c>
    </row>
    <row r="117" spans="1:15">
      <c r="A117" s="90" t="s">
        <v>134</v>
      </c>
      <c r="F117" s="71" t="str">
        <f>F13</f>
        <v>9 or 12?</v>
      </c>
      <c r="H117" s="71" t="str">
        <f>H13</f>
        <v>9 or 12?</v>
      </c>
      <c r="J117" s="71" t="str">
        <f>J13</f>
        <v>9 or 12?</v>
      </c>
      <c r="L117" s="71" t="str">
        <f>L13</f>
        <v>9 or 12?</v>
      </c>
      <c r="N117" s="93" t="str">
        <f>N13</f>
        <v>9 or 12?</v>
      </c>
      <c r="O117" s="146">
        <f t="shared" si="20"/>
        <v>0</v>
      </c>
    </row>
    <row r="118" spans="1:15" ht="14" thickBot="1">
      <c r="A118" s="92" t="s">
        <v>133</v>
      </c>
      <c r="B118" s="71"/>
      <c r="C118" s="71"/>
      <c r="D118" s="71"/>
      <c r="E118" s="71"/>
      <c r="F118" s="71">
        <f>SUM(F116:F117)</f>
        <v>0</v>
      </c>
      <c r="G118" s="71"/>
      <c r="H118" s="71">
        <f>SUM(H116:H117)</f>
        <v>0</v>
      </c>
      <c r="I118" s="71"/>
      <c r="J118" s="71">
        <f>SUM(J116:J117)</f>
        <v>0</v>
      </c>
      <c r="K118" s="71"/>
      <c r="L118" s="71">
        <f>SUM(L116:L117)</f>
        <v>0</v>
      </c>
      <c r="M118" s="71"/>
      <c r="N118" s="93">
        <f>SUM(N116:N117)</f>
        <v>0</v>
      </c>
      <c r="O118" s="148">
        <f t="shared" si="20"/>
        <v>0</v>
      </c>
    </row>
    <row r="119" spans="1:15">
      <c r="A119" s="149" t="str">
        <f>A14</f>
        <v xml:space="preserve">    Name</v>
      </c>
      <c r="B119" s="150" t="str">
        <f>B14</f>
        <v>Select</v>
      </c>
      <c r="C119" s="150">
        <f>C14</f>
        <v>0</v>
      </c>
      <c r="D119" s="150"/>
      <c r="E119" s="150">
        <f>D14</f>
        <v>0</v>
      </c>
      <c r="F119" s="150">
        <f>F14*F90</f>
        <v>0</v>
      </c>
      <c r="G119" s="150">
        <f>D14*InflationY2</f>
        <v>0</v>
      </c>
      <c r="H119" s="150">
        <f>H14*G90</f>
        <v>0</v>
      </c>
      <c r="I119" s="150">
        <f>D14*InflationY3</f>
        <v>0</v>
      </c>
      <c r="J119" s="150">
        <f>J14*H90</f>
        <v>0</v>
      </c>
      <c r="K119" s="150">
        <f>D14*InflationY4</f>
        <v>0</v>
      </c>
      <c r="L119" s="150">
        <f>L14*I90</f>
        <v>0</v>
      </c>
      <c r="M119" s="150">
        <f>D14*InflationY5</f>
        <v>0</v>
      </c>
      <c r="N119" s="152">
        <f>N14*J90</f>
        <v>0</v>
      </c>
      <c r="O119" s="151">
        <f t="shared" si="20"/>
        <v>0</v>
      </c>
    </row>
    <row r="120" spans="1:15">
      <c r="A120" s="90" t="s">
        <v>113</v>
      </c>
      <c r="F120" s="71">
        <f>HealthInsurance/IF($B14="12-Month",12,9)*$C14*E14*InflationY1</f>
        <v>0</v>
      </c>
      <c r="H120" s="71">
        <f>HealthInsurance/IF($B14="12-Month",12,9)*$C14*G14*InflationY2</f>
        <v>0</v>
      </c>
      <c r="J120" s="71">
        <f>HealthInsurance/IF($B14="12-Month",12,9)*$C14*I14*InflationY3</f>
        <v>0</v>
      </c>
      <c r="L120" s="71">
        <f>HealthInsurance/IF($B14="12-Month",12,9)*$C14*K14*InflationY4</f>
        <v>0</v>
      </c>
      <c r="N120" s="93">
        <f>HealthInsurance/IF($B14="12-Month",12,9)*$C14*M14*InflationY5</f>
        <v>0</v>
      </c>
      <c r="O120" s="146">
        <f t="shared" si="20"/>
        <v>0</v>
      </c>
    </row>
    <row r="121" spans="1:15">
      <c r="A121" s="90" t="s">
        <v>132</v>
      </c>
      <c r="F121" s="1">
        <f>SUM(F119:F120)</f>
        <v>0</v>
      </c>
      <c r="H121" s="1">
        <f>SUM(H119:H120)</f>
        <v>0</v>
      </c>
      <c r="J121" s="1">
        <f>SUM(J119:J120)</f>
        <v>0</v>
      </c>
      <c r="L121" s="1">
        <f>SUM(L119:L120)</f>
        <v>0</v>
      </c>
      <c r="N121" s="91">
        <f>SUM(N119:N120)</f>
        <v>0</v>
      </c>
      <c r="O121" s="146">
        <f t="shared" si="20"/>
        <v>0</v>
      </c>
    </row>
    <row r="122" spans="1:15">
      <c r="A122" s="90" t="s">
        <v>134</v>
      </c>
      <c r="F122" s="71" t="str">
        <f>F14</f>
        <v>9 or 12?</v>
      </c>
      <c r="H122" s="71" t="str">
        <f>H14</f>
        <v>9 or 12?</v>
      </c>
      <c r="J122" s="71" t="str">
        <f>J14</f>
        <v>9 or 12?</v>
      </c>
      <c r="L122" s="71" t="str">
        <f>L14</f>
        <v>9 or 12?</v>
      </c>
      <c r="N122" s="93" t="str">
        <f>N14</f>
        <v>9 or 12?</v>
      </c>
      <c r="O122" s="146">
        <f t="shared" ref="O122:O156" si="24">F122+H122+J122+L122+N122</f>
        <v>0</v>
      </c>
    </row>
    <row r="123" spans="1:15" ht="14" thickBot="1">
      <c r="A123" s="92" t="s">
        <v>133</v>
      </c>
      <c r="B123" s="71"/>
      <c r="C123" s="71"/>
      <c r="D123" s="71"/>
      <c r="E123" s="71"/>
      <c r="F123" s="71">
        <f>SUM(F121:F122)</f>
        <v>0</v>
      </c>
      <c r="G123" s="71"/>
      <c r="H123" s="71">
        <f>SUM(H121:H122)</f>
        <v>0</v>
      </c>
      <c r="I123" s="71"/>
      <c r="J123" s="71">
        <f>SUM(J121:J122)</f>
        <v>0</v>
      </c>
      <c r="K123" s="71"/>
      <c r="L123" s="71">
        <f>SUM(L121:L122)</f>
        <v>0</v>
      </c>
      <c r="M123" s="71"/>
      <c r="N123" s="93">
        <f>SUM(N121:N122)</f>
        <v>0</v>
      </c>
      <c r="O123" s="148">
        <f t="shared" si="24"/>
        <v>0</v>
      </c>
    </row>
    <row r="124" spans="1:15">
      <c r="A124" s="149" t="str">
        <f>A15</f>
        <v xml:space="preserve">    Name</v>
      </c>
      <c r="B124" s="150" t="str">
        <f>B15</f>
        <v>Select</v>
      </c>
      <c r="C124" s="150">
        <f>C15</f>
        <v>0</v>
      </c>
      <c r="D124" s="150"/>
      <c r="E124" s="150">
        <f>D15</f>
        <v>0</v>
      </c>
      <c r="F124" s="150">
        <f>F15*F90</f>
        <v>0</v>
      </c>
      <c r="G124" s="150">
        <f>D15*InflationY2</f>
        <v>0</v>
      </c>
      <c r="H124" s="150">
        <f>H15*G90</f>
        <v>0</v>
      </c>
      <c r="I124" s="150">
        <f>D15*InflationY3</f>
        <v>0</v>
      </c>
      <c r="J124" s="150">
        <f>J15*H90</f>
        <v>0</v>
      </c>
      <c r="K124" s="150">
        <f>D15*InflationY4</f>
        <v>0</v>
      </c>
      <c r="L124" s="150">
        <f>L15*I90</f>
        <v>0</v>
      </c>
      <c r="M124" s="150">
        <f>D15*InflationY5</f>
        <v>0</v>
      </c>
      <c r="N124" s="152">
        <f>N15*J90</f>
        <v>0</v>
      </c>
      <c r="O124" s="151">
        <f t="shared" si="24"/>
        <v>0</v>
      </c>
    </row>
    <row r="125" spans="1:15">
      <c r="A125" s="90" t="s">
        <v>113</v>
      </c>
      <c r="F125" s="71">
        <f>HealthInsurance/IF($B15="12-Month",12,9)*$C15*E15*InflationY1</f>
        <v>0</v>
      </c>
      <c r="H125" s="71">
        <f>HealthInsurance/IF($B15="12-Month",12,9)*$C15*G15*InflationY2</f>
        <v>0</v>
      </c>
      <c r="J125" s="71">
        <f>HealthInsurance/IF($B15="12-Month",12,9)*$C15*I15*InflationY3</f>
        <v>0</v>
      </c>
      <c r="L125" s="71">
        <f>HealthInsurance/IF($B15="12-Month",12,9)*$C15*K15*InflationY4</f>
        <v>0</v>
      </c>
      <c r="N125" s="93">
        <f>HealthInsurance/IF($B15="12-Month",12,9)*$C15*M15*InflationY5</f>
        <v>0</v>
      </c>
      <c r="O125" s="146">
        <f t="shared" si="24"/>
        <v>0</v>
      </c>
    </row>
    <row r="126" spans="1:15">
      <c r="A126" s="90" t="s">
        <v>16</v>
      </c>
      <c r="F126" s="1">
        <f>SUM(F124:F125)</f>
        <v>0</v>
      </c>
      <c r="H126" s="1">
        <f>SUM(H124:H125)</f>
        <v>0</v>
      </c>
      <c r="J126" s="1">
        <f>SUM(J124:J125)</f>
        <v>0</v>
      </c>
      <c r="L126" s="1">
        <f>SUM(L124:L125)</f>
        <v>0</v>
      </c>
      <c r="N126" s="91">
        <f>SUM(N124:N125)</f>
        <v>0</v>
      </c>
      <c r="O126" s="147">
        <f t="shared" si="24"/>
        <v>0</v>
      </c>
    </row>
    <row r="127" spans="1:15">
      <c r="A127" s="90" t="s">
        <v>134</v>
      </c>
      <c r="F127" s="71" t="str">
        <f>F15</f>
        <v>9 or 12?</v>
      </c>
      <c r="H127" s="71" t="str">
        <f>H15</f>
        <v>9 or 12?</v>
      </c>
      <c r="J127" s="71" t="str">
        <f>J15</f>
        <v>9 or 12?</v>
      </c>
      <c r="L127" s="71" t="str">
        <f>L15</f>
        <v>9 or 12?</v>
      </c>
      <c r="N127" s="93" t="str">
        <f>N15</f>
        <v>9 or 12?</v>
      </c>
      <c r="O127" s="146">
        <f t="shared" si="24"/>
        <v>0</v>
      </c>
    </row>
    <row r="128" spans="1:15" ht="14" thickBot="1">
      <c r="A128" s="92" t="s">
        <v>133</v>
      </c>
      <c r="B128" s="71"/>
      <c r="C128" s="71"/>
      <c r="D128" s="71"/>
      <c r="E128" s="71"/>
      <c r="F128" s="71">
        <f>SUM(F126:F127)</f>
        <v>0</v>
      </c>
      <c r="G128" s="71"/>
      <c r="H128" s="71">
        <f>SUM(H126:H127)</f>
        <v>0</v>
      </c>
      <c r="I128" s="71"/>
      <c r="J128" s="71">
        <f>SUM(J126:J127)</f>
        <v>0</v>
      </c>
      <c r="K128" s="71"/>
      <c r="L128" s="71">
        <f>SUM(L126:L127)</f>
        <v>0</v>
      </c>
      <c r="M128" s="71"/>
      <c r="N128" s="93">
        <f>SUM(N126:N127)</f>
        <v>0</v>
      </c>
      <c r="O128" s="148">
        <f t="shared" si="24"/>
        <v>0</v>
      </c>
    </row>
    <row r="129" spans="1:15">
      <c r="A129" s="149" t="str">
        <f>A16</f>
        <v xml:space="preserve">    Name</v>
      </c>
      <c r="B129" s="150" t="str">
        <f>B16</f>
        <v>Select</v>
      </c>
      <c r="C129" s="150">
        <f>C16</f>
        <v>0</v>
      </c>
      <c r="D129" s="150"/>
      <c r="E129" s="150">
        <f>D16</f>
        <v>0</v>
      </c>
      <c r="F129" s="150">
        <f>F16*F90</f>
        <v>0</v>
      </c>
      <c r="G129" s="150">
        <f>D16*InflationY2</f>
        <v>0</v>
      </c>
      <c r="H129" s="150">
        <f>H16*G90</f>
        <v>0</v>
      </c>
      <c r="I129" s="150">
        <f>D16*InflationY3</f>
        <v>0</v>
      </c>
      <c r="J129" s="150">
        <f>J16*H90</f>
        <v>0</v>
      </c>
      <c r="K129" s="150">
        <f>D16*InflationY4</f>
        <v>0</v>
      </c>
      <c r="L129" s="150">
        <f>L16*I90</f>
        <v>0</v>
      </c>
      <c r="M129" s="150">
        <f>D16*InflationY5</f>
        <v>0</v>
      </c>
      <c r="N129" s="152">
        <f>N16*J90</f>
        <v>0</v>
      </c>
      <c r="O129" s="151">
        <f t="shared" si="24"/>
        <v>0</v>
      </c>
    </row>
    <row r="130" spans="1:15">
      <c r="A130" s="90" t="s">
        <v>113</v>
      </c>
      <c r="F130" s="71">
        <f>HealthInsurance/IF($B16="12-Month",12,9)*$C16*E16*InflationY1</f>
        <v>0</v>
      </c>
      <c r="H130" s="71">
        <f>HealthInsurance/IF($B16="12-Month",12,9)*$C16*G16*InflationY2</f>
        <v>0</v>
      </c>
      <c r="J130" s="71">
        <f>HealthInsurance/IF($B16="12-Month",12,9)*$C16*I16*InflationY3</f>
        <v>0</v>
      </c>
      <c r="L130" s="71">
        <f>HealthInsurance/IF($B16="12-Month",12,9)*$C16*K16*InflationY4</f>
        <v>0</v>
      </c>
      <c r="N130" s="93">
        <f>HealthInsurance/IF($B16="12-Month",12,9)*$C16*M16*InflationY5</f>
        <v>0</v>
      </c>
      <c r="O130" s="146">
        <f t="shared" si="24"/>
        <v>0</v>
      </c>
    </row>
    <row r="131" spans="1:15">
      <c r="A131" s="90" t="s">
        <v>16</v>
      </c>
      <c r="F131" s="1">
        <f>SUM(F129:F130)</f>
        <v>0</v>
      </c>
      <c r="H131" s="1">
        <f>SUM(H129:H130)</f>
        <v>0</v>
      </c>
      <c r="J131" s="1">
        <f>SUM(J129:J130)</f>
        <v>0</v>
      </c>
      <c r="L131" s="1">
        <f>SUM(L129:L130)</f>
        <v>0</v>
      </c>
      <c r="N131" s="91">
        <f>SUM(N129:N130)</f>
        <v>0</v>
      </c>
      <c r="O131" s="147">
        <f t="shared" si="24"/>
        <v>0</v>
      </c>
    </row>
    <row r="132" spans="1:15">
      <c r="A132" s="90" t="s">
        <v>134</v>
      </c>
      <c r="F132" s="71" t="str">
        <f>F16</f>
        <v>9 or 12?</v>
      </c>
      <c r="H132" s="71" t="str">
        <f>H16</f>
        <v>9 or 12?</v>
      </c>
      <c r="J132" s="71" t="str">
        <f>J16</f>
        <v>9 or 12?</v>
      </c>
      <c r="L132" s="71" t="str">
        <f>L16</f>
        <v>9 or 12?</v>
      </c>
      <c r="N132" s="93" t="str">
        <f>N16</f>
        <v>9 or 12?</v>
      </c>
      <c r="O132" s="146">
        <f t="shared" si="24"/>
        <v>0</v>
      </c>
    </row>
    <row r="133" spans="1:15" ht="14" thickBot="1">
      <c r="A133" s="92" t="s">
        <v>133</v>
      </c>
      <c r="B133" s="71"/>
      <c r="C133" s="71"/>
      <c r="D133" s="71"/>
      <c r="E133" s="71"/>
      <c r="F133" s="71">
        <f>SUM(F131:F132)</f>
        <v>0</v>
      </c>
      <c r="G133" s="71"/>
      <c r="H133" s="71">
        <f>SUM(H131:H132)</f>
        <v>0</v>
      </c>
      <c r="I133" s="71"/>
      <c r="J133" s="71">
        <f>SUM(J131:J132)</f>
        <v>0</v>
      </c>
      <c r="K133" s="71"/>
      <c r="L133" s="71">
        <f>SUM(L131:L132)</f>
        <v>0</v>
      </c>
      <c r="M133" s="71"/>
      <c r="N133" s="93">
        <f>SUM(N131:N132)</f>
        <v>0</v>
      </c>
      <c r="O133" s="148">
        <f t="shared" si="24"/>
        <v>0</v>
      </c>
    </row>
    <row r="134" spans="1:15">
      <c r="A134" s="149" t="str">
        <f>A17</f>
        <v xml:space="preserve">    Name</v>
      </c>
      <c r="B134" s="150" t="str">
        <f>B17</f>
        <v>Select</v>
      </c>
      <c r="C134" s="150">
        <f>C17</f>
        <v>0</v>
      </c>
      <c r="D134" s="150"/>
      <c r="E134" s="150">
        <f>D17</f>
        <v>0</v>
      </c>
      <c r="F134" s="150">
        <f>F17*F90</f>
        <v>0</v>
      </c>
      <c r="G134" s="150">
        <f>D17*InflationY2</f>
        <v>0</v>
      </c>
      <c r="H134" s="150">
        <f>H17*G90</f>
        <v>0</v>
      </c>
      <c r="I134" s="150">
        <f>D17*InflationY3</f>
        <v>0</v>
      </c>
      <c r="J134" s="150">
        <f>J17*H90</f>
        <v>0</v>
      </c>
      <c r="K134" s="150">
        <f>D17*InflationY4</f>
        <v>0</v>
      </c>
      <c r="L134" s="150">
        <f>L17*I90</f>
        <v>0</v>
      </c>
      <c r="M134" s="150">
        <f>D17*InflationY5</f>
        <v>0</v>
      </c>
      <c r="N134" s="152">
        <f>N17*J90</f>
        <v>0</v>
      </c>
      <c r="O134" s="151">
        <f t="shared" si="24"/>
        <v>0</v>
      </c>
    </row>
    <row r="135" spans="1:15">
      <c r="A135" s="90" t="s">
        <v>113</v>
      </c>
      <c r="F135" s="71">
        <f>HealthInsurance/IF($B17="12-Month",12,9)*$C17*E17*InflationY1</f>
        <v>0</v>
      </c>
      <c r="H135" s="71">
        <f>HealthInsurance/IF($B17="12-Month",12,9)*$C17*G17*InflationY2</f>
        <v>0</v>
      </c>
      <c r="J135" s="71">
        <f>HealthInsurance/IF($B17="12-Month",12,9)*$C17*I17*InflationY3</f>
        <v>0</v>
      </c>
      <c r="L135" s="71">
        <f>HealthInsurance/IF($B17="12-Month",12,9)*$C17*K17*InflationY4</f>
        <v>0</v>
      </c>
      <c r="N135" s="93">
        <f>HealthInsurance/IF($B17="12-Month",12,9)*$C17*M17*InflationY5</f>
        <v>0</v>
      </c>
      <c r="O135" s="146">
        <f t="shared" si="24"/>
        <v>0</v>
      </c>
    </row>
    <row r="136" spans="1:15">
      <c r="A136" s="90" t="s">
        <v>16</v>
      </c>
      <c r="F136" s="1">
        <f>SUM(F134:F135)</f>
        <v>0</v>
      </c>
      <c r="H136" s="1">
        <f>SUM(H134:H135)</f>
        <v>0</v>
      </c>
      <c r="J136" s="1">
        <f>SUM(J134:J135)</f>
        <v>0</v>
      </c>
      <c r="L136" s="1">
        <f>SUM(L134:L135)</f>
        <v>0</v>
      </c>
      <c r="N136" s="91">
        <f>SUM(N134:N135)</f>
        <v>0</v>
      </c>
      <c r="O136" s="147">
        <f t="shared" si="24"/>
        <v>0</v>
      </c>
    </row>
    <row r="137" spans="1:15">
      <c r="A137" s="90" t="s">
        <v>134</v>
      </c>
      <c r="F137" s="71" t="str">
        <f>F17</f>
        <v>9 or 12?</v>
      </c>
      <c r="H137" s="71" t="str">
        <f>H17</f>
        <v>9 or 12?</v>
      </c>
      <c r="J137" s="71" t="str">
        <f>J17</f>
        <v>9 or 12?</v>
      </c>
      <c r="L137" s="71" t="str">
        <f>L17</f>
        <v>9 or 12?</v>
      </c>
      <c r="N137" s="93" t="str">
        <f>N17</f>
        <v>9 or 12?</v>
      </c>
      <c r="O137" s="146">
        <f t="shared" si="24"/>
        <v>0</v>
      </c>
    </row>
    <row r="138" spans="1:15" ht="14" thickBot="1">
      <c r="A138" s="92" t="s">
        <v>133</v>
      </c>
      <c r="B138" s="71"/>
      <c r="C138" s="71"/>
      <c r="D138" s="71"/>
      <c r="E138" s="71"/>
      <c r="F138" s="71">
        <f>SUM(F136:F137)</f>
        <v>0</v>
      </c>
      <c r="G138" s="71"/>
      <c r="H138" s="71">
        <f>SUM(H136:H137)</f>
        <v>0</v>
      </c>
      <c r="I138" s="71"/>
      <c r="J138" s="71">
        <f>SUM(J136:J137)</f>
        <v>0</v>
      </c>
      <c r="K138" s="71"/>
      <c r="L138" s="71">
        <f>SUM(L136:L137)</f>
        <v>0</v>
      </c>
      <c r="M138" s="71"/>
      <c r="N138" s="93">
        <f>SUM(N136:N137)</f>
        <v>0</v>
      </c>
      <c r="O138" s="148">
        <f t="shared" si="24"/>
        <v>0</v>
      </c>
    </row>
    <row r="139" spans="1:15">
      <c r="A139" s="149" t="str">
        <f>A18</f>
        <v xml:space="preserve">    Name</v>
      </c>
      <c r="B139" s="150" t="str">
        <f>B18</f>
        <v>Select</v>
      </c>
      <c r="C139" s="150">
        <f>C18</f>
        <v>0</v>
      </c>
      <c r="D139" s="150"/>
      <c r="E139" s="150">
        <f>D18</f>
        <v>0</v>
      </c>
      <c r="F139" s="150">
        <f>F18*F90</f>
        <v>0</v>
      </c>
      <c r="G139" s="150">
        <f>D18*InflationY2</f>
        <v>0</v>
      </c>
      <c r="H139" s="150">
        <f>H18*G90</f>
        <v>0</v>
      </c>
      <c r="I139" s="150">
        <f>D18*InflationY3</f>
        <v>0</v>
      </c>
      <c r="J139" s="150">
        <f>J18*H90</f>
        <v>0</v>
      </c>
      <c r="K139" s="150">
        <f>D18*InflationY4</f>
        <v>0</v>
      </c>
      <c r="L139" s="150">
        <f>L18*I90</f>
        <v>0</v>
      </c>
      <c r="M139" s="150">
        <f>D18*InflationY5</f>
        <v>0</v>
      </c>
      <c r="N139" s="152">
        <f>N18*J90</f>
        <v>0</v>
      </c>
      <c r="O139" s="151">
        <f t="shared" si="24"/>
        <v>0</v>
      </c>
    </row>
    <row r="140" spans="1:15">
      <c r="A140" s="90" t="s">
        <v>113</v>
      </c>
      <c r="F140" s="71">
        <f>HealthInsurance/IF($B18="12-Month",12,9)*$C18*E18*InflationY1</f>
        <v>0</v>
      </c>
      <c r="H140" s="71">
        <f>HealthInsurance/IF($B18="12-Month",12,9)*$C18*G18*InflationY2</f>
        <v>0</v>
      </c>
      <c r="J140" s="71">
        <f>HealthInsurance/IF($B18="12-Month",12,9)*$C18*I18*InflationY3</f>
        <v>0</v>
      </c>
      <c r="L140" s="71">
        <f>HealthInsurance/IF($B18="12-Month",12,9)*$C18*K18*InflationY4</f>
        <v>0</v>
      </c>
      <c r="N140" s="93">
        <f>HealthInsurance/IF($B18="12-Month",12,9)*$C18*M18*InflationY5</f>
        <v>0</v>
      </c>
      <c r="O140" s="146">
        <f t="shared" si="24"/>
        <v>0</v>
      </c>
    </row>
    <row r="141" spans="1:15">
      <c r="A141" s="90" t="s">
        <v>16</v>
      </c>
      <c r="F141" s="1">
        <f>SUM(F139:F140)</f>
        <v>0</v>
      </c>
      <c r="H141" s="1">
        <f>SUM(H139:H140)</f>
        <v>0</v>
      </c>
      <c r="J141" s="1">
        <f>SUM(J139:J140)</f>
        <v>0</v>
      </c>
      <c r="L141" s="1">
        <f>SUM(L139:L140)</f>
        <v>0</v>
      </c>
      <c r="N141" s="91">
        <f>SUM(N139:N140)</f>
        <v>0</v>
      </c>
      <c r="O141" s="147">
        <f t="shared" si="24"/>
        <v>0</v>
      </c>
    </row>
    <row r="142" spans="1:15">
      <c r="A142" s="90" t="s">
        <v>134</v>
      </c>
      <c r="F142" s="71" t="str">
        <f>F18</f>
        <v>9 or 12?</v>
      </c>
      <c r="H142" s="71" t="str">
        <f>H18</f>
        <v>9 or 12?</v>
      </c>
      <c r="J142" s="71" t="str">
        <f>J18</f>
        <v>9 or 12?</v>
      </c>
      <c r="L142" s="71" t="str">
        <f>L18</f>
        <v>9 or 12?</v>
      </c>
      <c r="N142" s="93" t="str">
        <f>N18</f>
        <v>9 or 12?</v>
      </c>
      <c r="O142" s="146">
        <f t="shared" si="24"/>
        <v>0</v>
      </c>
    </row>
    <row r="143" spans="1:15" ht="14" thickBot="1">
      <c r="A143" s="92" t="s">
        <v>133</v>
      </c>
      <c r="B143" s="71"/>
      <c r="C143" s="71"/>
      <c r="D143" s="71"/>
      <c r="E143" s="71"/>
      <c r="F143" s="71">
        <f>SUM(F141:F142)</f>
        <v>0</v>
      </c>
      <c r="G143" s="71"/>
      <c r="H143" s="71">
        <f>SUM(H141:H142)</f>
        <v>0</v>
      </c>
      <c r="I143" s="71"/>
      <c r="J143" s="71">
        <f>SUM(J141:J142)</f>
        <v>0</v>
      </c>
      <c r="K143" s="71"/>
      <c r="L143" s="71">
        <f>SUM(L141:L142)</f>
        <v>0</v>
      </c>
      <c r="M143" s="71"/>
      <c r="N143" s="93">
        <f>SUM(N141:N142)</f>
        <v>0</v>
      </c>
      <c r="O143" s="148">
        <f t="shared" si="24"/>
        <v>0</v>
      </c>
    </row>
    <row r="144" spans="1:15">
      <c r="A144" s="149" t="str">
        <f>A19</f>
        <v xml:space="preserve">    Name</v>
      </c>
      <c r="B144" s="150" t="str">
        <f>B19</f>
        <v>Select</v>
      </c>
      <c r="C144" s="150">
        <f>C19</f>
        <v>0</v>
      </c>
      <c r="D144" s="150"/>
      <c r="E144" s="150">
        <f>D19</f>
        <v>0</v>
      </c>
      <c r="F144" s="150">
        <f>F19*F90</f>
        <v>0</v>
      </c>
      <c r="G144" s="150">
        <f>D19*InflationY2</f>
        <v>0</v>
      </c>
      <c r="H144" s="150">
        <f>H19*G90</f>
        <v>0</v>
      </c>
      <c r="I144" s="150">
        <f>D19*InflationY3</f>
        <v>0</v>
      </c>
      <c r="J144" s="150">
        <f>J19*H90</f>
        <v>0</v>
      </c>
      <c r="K144" s="150">
        <f>D19*InflationY4</f>
        <v>0</v>
      </c>
      <c r="L144" s="150">
        <f>L19*I90</f>
        <v>0</v>
      </c>
      <c r="M144" s="150">
        <f>D19*InflationY5</f>
        <v>0</v>
      </c>
      <c r="N144" s="152">
        <f>N19*J90</f>
        <v>0</v>
      </c>
      <c r="O144" s="151">
        <f t="shared" si="24"/>
        <v>0</v>
      </c>
    </row>
    <row r="145" spans="1:15">
      <c r="A145" s="90" t="s">
        <v>113</v>
      </c>
      <c r="F145" s="71">
        <f>HealthInsurance/IF($B19="12-Month",12,9)*$C19*E19*InflationY1</f>
        <v>0</v>
      </c>
      <c r="H145" s="71">
        <f>HealthInsurance/IF($B19="12-Month",12,9)*$C19*G19*InflationY2</f>
        <v>0</v>
      </c>
      <c r="J145" s="71">
        <f>HealthInsurance/IF($B19="12-Month",12,9)*$C19*I19*InflationY3</f>
        <v>0</v>
      </c>
      <c r="L145" s="71">
        <f>HealthInsurance/IF($B19="12-Month",12,9)*$C19*K19*InflationY4</f>
        <v>0</v>
      </c>
      <c r="N145" s="93">
        <f>HealthInsurance/IF($B19="12-Month",12,9)*$C19*M19*InflationY5</f>
        <v>0</v>
      </c>
      <c r="O145" s="146">
        <f t="shared" si="24"/>
        <v>0</v>
      </c>
    </row>
    <row r="146" spans="1:15">
      <c r="A146" s="90" t="s">
        <v>16</v>
      </c>
      <c r="F146" s="1">
        <f>SUM(F144:F145)</f>
        <v>0</v>
      </c>
      <c r="H146" s="1">
        <f>SUM(H144:H145)</f>
        <v>0</v>
      </c>
      <c r="J146" s="1">
        <f>SUM(J144:J145)</f>
        <v>0</v>
      </c>
      <c r="L146" s="1">
        <f>SUM(L144:L145)</f>
        <v>0</v>
      </c>
      <c r="N146" s="91">
        <f>SUM(N144:N145)</f>
        <v>0</v>
      </c>
      <c r="O146" s="147">
        <f t="shared" si="24"/>
        <v>0</v>
      </c>
    </row>
    <row r="147" spans="1:15">
      <c r="A147" s="90" t="s">
        <v>134</v>
      </c>
      <c r="F147" s="71" t="str">
        <f>F19</f>
        <v>9 or 12?</v>
      </c>
      <c r="H147" s="71" t="str">
        <f>H19</f>
        <v>9 or 12?</v>
      </c>
      <c r="J147" s="71" t="str">
        <f>J19</f>
        <v>9 or 12?</v>
      </c>
      <c r="L147" s="71" t="str">
        <f>L19</f>
        <v>9 or 12?</v>
      </c>
      <c r="N147" s="93" t="str">
        <f>N19</f>
        <v>9 or 12?</v>
      </c>
      <c r="O147" s="146">
        <f t="shared" si="24"/>
        <v>0</v>
      </c>
    </row>
    <row r="148" spans="1:15" ht="14" thickBot="1">
      <c r="A148" s="92" t="s">
        <v>133</v>
      </c>
      <c r="B148" s="71"/>
      <c r="C148" s="71"/>
      <c r="D148" s="71"/>
      <c r="E148" s="71"/>
      <c r="F148" s="71">
        <f>SUM(F146:F147)</f>
        <v>0</v>
      </c>
      <c r="G148" s="71"/>
      <c r="H148" s="71">
        <f>SUM(H146:H147)</f>
        <v>0</v>
      </c>
      <c r="I148" s="71"/>
      <c r="J148" s="71">
        <f>SUM(J146:J147)</f>
        <v>0</v>
      </c>
      <c r="K148" s="71"/>
      <c r="L148" s="71">
        <f>SUM(L146:L147)</f>
        <v>0</v>
      </c>
      <c r="M148" s="71"/>
      <c r="N148" s="93">
        <f>SUM(N146:N147)</f>
        <v>0</v>
      </c>
      <c r="O148" s="148">
        <f t="shared" si="24"/>
        <v>0</v>
      </c>
    </row>
    <row r="149" spans="1:15">
      <c r="A149" s="149" t="str">
        <f>A20</f>
        <v xml:space="preserve">    Name</v>
      </c>
      <c r="B149" s="150" t="str">
        <f>B20</f>
        <v>Select</v>
      </c>
      <c r="C149" s="150">
        <f>C20</f>
        <v>0</v>
      </c>
      <c r="D149" s="150"/>
      <c r="E149" s="150">
        <f>D20</f>
        <v>0</v>
      </c>
      <c r="F149" s="150">
        <f>F20*F90</f>
        <v>0</v>
      </c>
      <c r="G149" s="150">
        <f>D20*InflationY2</f>
        <v>0</v>
      </c>
      <c r="H149" s="150">
        <f>H20*G90</f>
        <v>0</v>
      </c>
      <c r="I149" s="150">
        <f>D20*InflationY3</f>
        <v>0</v>
      </c>
      <c r="J149" s="150">
        <f>J20*H90</f>
        <v>0</v>
      </c>
      <c r="K149" s="150">
        <f>D20*InflationY4</f>
        <v>0</v>
      </c>
      <c r="L149" s="150">
        <f>L20*I90</f>
        <v>0</v>
      </c>
      <c r="M149" s="150">
        <f>D20*InflationY5</f>
        <v>0</v>
      </c>
      <c r="N149" s="152">
        <f>N20*J90</f>
        <v>0</v>
      </c>
      <c r="O149" s="151">
        <f t="shared" si="24"/>
        <v>0</v>
      </c>
    </row>
    <row r="150" spans="1:15">
      <c r="A150" s="90" t="s">
        <v>113</v>
      </c>
      <c r="F150" s="71">
        <f>HealthInsurance/IF($B20="12-Month",12,9)*$C20*E20*InflationY1</f>
        <v>0</v>
      </c>
      <c r="H150" s="71">
        <f>HealthInsurance/IF($B20="12-Month",12,9)*$C20*G20*InflationY2</f>
        <v>0</v>
      </c>
      <c r="J150" s="71">
        <f>HealthInsurance/IF($B20="12-Month",12,9)*$C20*I20*InflationY3</f>
        <v>0</v>
      </c>
      <c r="L150" s="71">
        <f>HealthInsurance/IF($B20="12-Month",12,9)*$C20*K20*InflationY4</f>
        <v>0</v>
      </c>
      <c r="N150" s="93">
        <f>HealthInsurance/IF($B20="12-Month",12,9)*$C20*M20*InflationY5</f>
        <v>0</v>
      </c>
      <c r="O150" s="146">
        <f t="shared" si="24"/>
        <v>0</v>
      </c>
    </row>
    <row r="151" spans="1:15">
      <c r="A151" s="90" t="s">
        <v>16</v>
      </c>
      <c r="F151" s="1">
        <f>SUM(F149:F150)</f>
        <v>0</v>
      </c>
      <c r="H151" s="1">
        <f>SUM(H149:H150)</f>
        <v>0</v>
      </c>
      <c r="J151" s="1">
        <f>SUM(J149:J150)</f>
        <v>0</v>
      </c>
      <c r="L151" s="1">
        <f>SUM(L149:L150)</f>
        <v>0</v>
      </c>
      <c r="N151" s="91">
        <f>SUM(N149:N150)</f>
        <v>0</v>
      </c>
      <c r="O151" s="147">
        <f t="shared" si="24"/>
        <v>0</v>
      </c>
    </row>
    <row r="152" spans="1:15">
      <c r="A152" s="90" t="s">
        <v>134</v>
      </c>
      <c r="F152" s="71" t="str">
        <f>F20</f>
        <v>9 or 12?</v>
      </c>
      <c r="H152" s="71" t="str">
        <f>H20</f>
        <v>9 or 12?</v>
      </c>
      <c r="J152" s="71" t="str">
        <f>J20</f>
        <v>9 or 12?</v>
      </c>
      <c r="L152" s="71" t="str">
        <f>L20</f>
        <v>9 or 12?</v>
      </c>
      <c r="N152" s="93" t="str">
        <f>N20</f>
        <v>9 or 12?</v>
      </c>
      <c r="O152" s="146">
        <f t="shared" si="24"/>
        <v>0</v>
      </c>
    </row>
    <row r="153" spans="1:15" ht="14" thickBot="1">
      <c r="A153" s="90" t="s">
        <v>133</v>
      </c>
      <c r="F153" s="1">
        <f>SUM(F151:F152)</f>
        <v>0</v>
      </c>
      <c r="H153" s="1">
        <f>SUM(H151:H152)</f>
        <v>0</v>
      </c>
      <c r="J153" s="1">
        <f>SUM(J151:J152)</f>
        <v>0</v>
      </c>
      <c r="L153" s="1">
        <f>SUM(L151:L152)</f>
        <v>0</v>
      </c>
      <c r="N153" s="91">
        <f>SUM(N151:N152)</f>
        <v>0</v>
      </c>
      <c r="O153" s="147">
        <f t="shared" si="24"/>
        <v>0</v>
      </c>
    </row>
    <row r="154" spans="1:15">
      <c r="A154" s="153" t="s">
        <v>135</v>
      </c>
      <c r="B154" s="154"/>
      <c r="C154" s="154"/>
      <c r="D154" s="154"/>
      <c r="E154" s="154"/>
      <c r="F154" s="154">
        <f>F106+F111+F116+F121+F126+F131+F136+F146+F141+F151</f>
        <v>0</v>
      </c>
      <c r="G154" s="154"/>
      <c r="H154" s="154">
        <f t="shared" ref="H154:N154" si="25">H106+H111+H116+H121+H126+H131+H136+H146+H141+H151</f>
        <v>0</v>
      </c>
      <c r="I154" s="154"/>
      <c r="J154" s="154">
        <f t="shared" si="25"/>
        <v>0</v>
      </c>
      <c r="K154" s="154"/>
      <c r="L154" s="154">
        <f t="shared" si="25"/>
        <v>0</v>
      </c>
      <c r="M154" s="154"/>
      <c r="N154" s="154">
        <f t="shared" si="25"/>
        <v>0</v>
      </c>
      <c r="O154" s="151">
        <f t="shared" si="24"/>
        <v>0</v>
      </c>
    </row>
    <row r="155" spans="1:15">
      <c r="A155" s="155" t="s">
        <v>136</v>
      </c>
      <c r="B155" s="150"/>
      <c r="C155" s="150"/>
      <c r="D155" s="150"/>
      <c r="E155" s="150"/>
      <c r="F155" s="150">
        <f>F107+F112+F117+F122+F127+F132+F137+F147+F142+F152</f>
        <v>0</v>
      </c>
      <c r="G155" s="150"/>
      <c r="H155" s="150">
        <f t="shared" ref="H155:N155" si="26">H107+H112+H117+H122+H127+H132+H137+H147+H142+H152</f>
        <v>0</v>
      </c>
      <c r="I155" s="150"/>
      <c r="J155" s="150">
        <f t="shared" si="26"/>
        <v>0</v>
      </c>
      <c r="K155" s="150"/>
      <c r="L155" s="150">
        <f t="shared" si="26"/>
        <v>0</v>
      </c>
      <c r="M155" s="150"/>
      <c r="N155" s="150">
        <f t="shared" si="26"/>
        <v>0</v>
      </c>
      <c r="O155" s="158">
        <f t="shared" si="24"/>
        <v>0</v>
      </c>
    </row>
    <row r="156" spans="1:15" ht="14" thickBot="1">
      <c r="A156" s="156" t="s">
        <v>137</v>
      </c>
      <c r="B156" s="157"/>
      <c r="C156" s="157"/>
      <c r="D156" s="157"/>
      <c r="E156" s="157"/>
      <c r="F156" s="157">
        <f>F108+F113+F118+F123+F128+F133+F138+F148+F143+F153</f>
        <v>0</v>
      </c>
      <c r="G156" s="157"/>
      <c r="H156" s="157">
        <f t="shared" ref="H156:N156" si="27">H108+H113+H118+H123+H128+H133+H138+H148+H143+H153</f>
        <v>0</v>
      </c>
      <c r="I156" s="157"/>
      <c r="J156" s="157">
        <f t="shared" si="27"/>
        <v>0</v>
      </c>
      <c r="K156" s="157"/>
      <c r="L156" s="157">
        <f t="shared" si="27"/>
        <v>0</v>
      </c>
      <c r="M156" s="157"/>
      <c r="N156" s="157">
        <f t="shared" si="27"/>
        <v>0</v>
      </c>
      <c r="O156" s="159">
        <f t="shared" si="24"/>
        <v>0</v>
      </c>
    </row>
    <row r="157" spans="1:15" ht="14" thickBot="1">
      <c r="A157" s="101"/>
    </row>
    <row r="158" spans="1:15" ht="26" thickBot="1">
      <c r="A158" s="102"/>
      <c r="B158" s="103" t="s">
        <v>80</v>
      </c>
      <c r="C158" s="104" t="s">
        <v>77</v>
      </c>
      <c r="D158" s="105"/>
      <c r="E158" s="107" t="s">
        <v>91</v>
      </c>
      <c r="F158" s="106" t="str">
        <f>F9</f>
        <v>Grant Yr1</v>
      </c>
      <c r="G158" s="107" t="s">
        <v>93</v>
      </c>
      <c r="H158" s="106" t="s">
        <v>207</v>
      </c>
      <c r="I158" s="107" t="s">
        <v>95</v>
      </c>
      <c r="J158" s="106" t="s">
        <v>208</v>
      </c>
      <c r="K158" s="107" t="s">
        <v>97</v>
      </c>
      <c r="L158" s="106" t="s">
        <v>209</v>
      </c>
      <c r="M158" s="107" t="s">
        <v>99</v>
      </c>
      <c r="N158" s="106" t="s">
        <v>210</v>
      </c>
      <c r="O158" s="145" t="s">
        <v>16</v>
      </c>
    </row>
    <row r="159" spans="1:15" ht="14" thickBot="1">
      <c r="A159" s="49" t="s">
        <v>233</v>
      </c>
    </row>
    <row r="160" spans="1:15">
      <c r="A160" s="160" t="str">
        <f>A24</f>
        <v xml:space="preserve">    Name</v>
      </c>
      <c r="B160" s="161" t="str">
        <f>B24</f>
        <v>Summer</v>
      </c>
      <c r="C160" s="161">
        <f>C24</f>
        <v>0</v>
      </c>
      <c r="D160" s="161"/>
      <c r="E160" s="161">
        <f>D24</f>
        <v>0</v>
      </c>
      <c r="F160" s="161">
        <f>F24*F$91</f>
        <v>0</v>
      </c>
      <c r="G160" s="161">
        <f>D24*InflationY2</f>
        <v>0</v>
      </c>
      <c r="H160" s="161">
        <f>H24*G91</f>
        <v>0</v>
      </c>
      <c r="I160" s="161">
        <f>D24*InflationY3</f>
        <v>0</v>
      </c>
      <c r="J160" s="161">
        <f>J24*H91</f>
        <v>0</v>
      </c>
      <c r="K160" s="161">
        <f>D24*InflationY4</f>
        <v>0</v>
      </c>
      <c r="L160" s="161">
        <f>L24*I91</f>
        <v>0</v>
      </c>
      <c r="M160" s="161">
        <f>D24*InflationY5</f>
        <v>0</v>
      </c>
      <c r="N160" s="161">
        <f>N24*J91</f>
        <v>0</v>
      </c>
      <c r="O160" s="151">
        <f t="shared" ref="O160:O192" si="28">F160+H160+J160+L160+N160</f>
        <v>0</v>
      </c>
    </row>
    <row r="161" spans="1:15">
      <c r="A161" s="90" t="s">
        <v>139</v>
      </c>
      <c r="F161" s="71">
        <f>F24</f>
        <v>0</v>
      </c>
      <c r="H161" s="71">
        <f>H24</f>
        <v>0</v>
      </c>
      <c r="J161" s="71">
        <f>J24</f>
        <v>0</v>
      </c>
      <c r="L161" s="71">
        <f>L24</f>
        <v>0</v>
      </c>
      <c r="N161" s="71">
        <f>N24</f>
        <v>0</v>
      </c>
      <c r="O161" s="146">
        <f t="shared" si="28"/>
        <v>0</v>
      </c>
    </row>
    <row r="162" spans="1:15" ht="14" thickBot="1">
      <c r="A162" s="92" t="s">
        <v>140</v>
      </c>
      <c r="B162" s="71"/>
      <c r="C162" s="71"/>
      <c r="D162" s="71"/>
      <c r="E162" s="71"/>
      <c r="F162" s="71">
        <f>SUM(F160:F161)</f>
        <v>0</v>
      </c>
      <c r="G162" s="71"/>
      <c r="H162" s="71">
        <f>SUM(H160:H161)</f>
        <v>0</v>
      </c>
      <c r="I162" s="71"/>
      <c r="J162" s="71">
        <f>SUM(J160:J161)</f>
        <v>0</v>
      </c>
      <c r="K162" s="71"/>
      <c r="L162" s="71">
        <f>SUM(L160:L161)</f>
        <v>0</v>
      </c>
      <c r="M162" s="71"/>
      <c r="N162" s="71">
        <f>SUM(N160:N161)</f>
        <v>0</v>
      </c>
      <c r="O162" s="146">
        <f t="shared" si="28"/>
        <v>0</v>
      </c>
    </row>
    <row r="163" spans="1:15">
      <c r="A163" s="160" t="str">
        <f>A25</f>
        <v xml:space="preserve">    Name</v>
      </c>
      <c r="B163" s="161" t="str">
        <f>B25</f>
        <v>Summer</v>
      </c>
      <c r="C163" s="161">
        <f>C25</f>
        <v>0</v>
      </c>
      <c r="D163" s="161"/>
      <c r="E163" s="161">
        <f>D25</f>
        <v>0</v>
      </c>
      <c r="F163" s="161">
        <f>F25*F$91</f>
        <v>0</v>
      </c>
      <c r="G163" s="161">
        <f>D25*InflationY2</f>
        <v>0</v>
      </c>
      <c r="H163" s="161">
        <f>H25*G91</f>
        <v>0</v>
      </c>
      <c r="I163" s="161">
        <f>D25*InflationY3</f>
        <v>0</v>
      </c>
      <c r="J163" s="161">
        <f>J25*H91</f>
        <v>0</v>
      </c>
      <c r="K163" s="161">
        <f>D25*InflationY4</f>
        <v>0</v>
      </c>
      <c r="L163" s="161">
        <f>L25*I91</f>
        <v>0</v>
      </c>
      <c r="M163" s="161">
        <f>D25*InflationY5</f>
        <v>0</v>
      </c>
      <c r="N163" s="161">
        <f>N25*J91</f>
        <v>0</v>
      </c>
      <c r="O163" s="151">
        <f t="shared" si="28"/>
        <v>0</v>
      </c>
    </row>
    <row r="164" spans="1:15">
      <c r="A164" s="90" t="s">
        <v>139</v>
      </c>
      <c r="F164" s="71">
        <f>F25</f>
        <v>0</v>
      </c>
      <c r="H164" s="71">
        <f>H25</f>
        <v>0</v>
      </c>
      <c r="J164" s="71">
        <f>J25</f>
        <v>0</v>
      </c>
      <c r="L164" s="71">
        <f>L25</f>
        <v>0</v>
      </c>
      <c r="N164" s="71">
        <f>N25</f>
        <v>0</v>
      </c>
      <c r="O164" s="146">
        <f t="shared" si="28"/>
        <v>0</v>
      </c>
    </row>
    <row r="165" spans="1:15" ht="14" thickBot="1">
      <c r="A165" s="92" t="s">
        <v>140</v>
      </c>
      <c r="B165" s="71"/>
      <c r="C165" s="71"/>
      <c r="D165" s="71"/>
      <c r="E165" s="71"/>
      <c r="F165" s="71">
        <f>SUM(F163:F164)</f>
        <v>0</v>
      </c>
      <c r="G165" s="71"/>
      <c r="H165" s="71">
        <f>SUM(H163:H164)</f>
        <v>0</v>
      </c>
      <c r="I165" s="71"/>
      <c r="J165" s="71">
        <f>SUM(J163:J164)</f>
        <v>0</v>
      </c>
      <c r="K165" s="71"/>
      <c r="L165" s="71">
        <f>SUM(L163:L164)</f>
        <v>0</v>
      </c>
      <c r="M165" s="71"/>
      <c r="N165" s="71">
        <f>SUM(N163:N164)</f>
        <v>0</v>
      </c>
      <c r="O165" s="146">
        <f t="shared" si="28"/>
        <v>0</v>
      </c>
    </row>
    <row r="166" spans="1:15">
      <c r="A166" s="160" t="str">
        <f>A26</f>
        <v xml:space="preserve">    Name</v>
      </c>
      <c r="B166" s="161" t="str">
        <f>B26</f>
        <v>Summer</v>
      </c>
      <c r="C166" s="161">
        <f>C26</f>
        <v>0</v>
      </c>
      <c r="D166" s="161"/>
      <c r="E166" s="161">
        <f>D26</f>
        <v>0</v>
      </c>
      <c r="F166" s="161">
        <f>F26*F$91</f>
        <v>0</v>
      </c>
      <c r="G166" s="161">
        <f>D26*InflationY2</f>
        <v>0</v>
      </c>
      <c r="H166" s="161">
        <f>H26*G91</f>
        <v>0</v>
      </c>
      <c r="I166" s="161">
        <f>D26*InflationY3</f>
        <v>0</v>
      </c>
      <c r="J166" s="161">
        <f>J26*H91</f>
        <v>0</v>
      </c>
      <c r="K166" s="161">
        <f>D26*InflationY4</f>
        <v>0</v>
      </c>
      <c r="L166" s="161">
        <f>L26*I91</f>
        <v>0</v>
      </c>
      <c r="M166" s="161">
        <f>D26*InflationY5</f>
        <v>0</v>
      </c>
      <c r="N166" s="161">
        <f>N26*J91</f>
        <v>0</v>
      </c>
      <c r="O166" s="151">
        <f t="shared" si="28"/>
        <v>0</v>
      </c>
    </row>
    <row r="167" spans="1:15">
      <c r="A167" s="90" t="s">
        <v>139</v>
      </c>
      <c r="F167" s="71">
        <f>F26</f>
        <v>0</v>
      </c>
      <c r="H167" s="71">
        <f>H26</f>
        <v>0</v>
      </c>
      <c r="J167" s="71">
        <f>J26</f>
        <v>0</v>
      </c>
      <c r="L167" s="71">
        <f>L26</f>
        <v>0</v>
      </c>
      <c r="N167" s="71">
        <f>N26</f>
        <v>0</v>
      </c>
      <c r="O167" s="146">
        <f t="shared" si="28"/>
        <v>0</v>
      </c>
    </row>
    <row r="168" spans="1:15" ht="14" thickBot="1">
      <c r="A168" s="92" t="s">
        <v>140</v>
      </c>
      <c r="B168" s="71"/>
      <c r="C168" s="71"/>
      <c r="D168" s="71"/>
      <c r="E168" s="71"/>
      <c r="F168" s="71">
        <f>SUM(F166:F167)</f>
        <v>0</v>
      </c>
      <c r="G168" s="71"/>
      <c r="H168" s="71">
        <f>SUM(H166:H167)</f>
        <v>0</v>
      </c>
      <c r="I168" s="71"/>
      <c r="J168" s="71">
        <f>SUM(J166:J167)</f>
        <v>0</v>
      </c>
      <c r="K168" s="71"/>
      <c r="L168" s="71">
        <f>SUM(L166:L167)</f>
        <v>0</v>
      </c>
      <c r="M168" s="71"/>
      <c r="N168" s="71">
        <f>SUM(N166:N167)</f>
        <v>0</v>
      </c>
      <c r="O168" s="146">
        <f t="shared" si="28"/>
        <v>0</v>
      </c>
    </row>
    <row r="169" spans="1:15">
      <c r="A169" s="160" t="str">
        <f>A27</f>
        <v xml:space="preserve">    Name</v>
      </c>
      <c r="B169" s="161" t="str">
        <f>B27</f>
        <v>Summer</v>
      </c>
      <c r="C169" s="161">
        <f>C27</f>
        <v>0</v>
      </c>
      <c r="D169" s="161"/>
      <c r="E169" s="161">
        <f>D27</f>
        <v>0</v>
      </c>
      <c r="F169" s="161">
        <f>F27*F$91</f>
        <v>0</v>
      </c>
      <c r="G169" s="161">
        <f>D27*InflationY2</f>
        <v>0</v>
      </c>
      <c r="H169" s="161">
        <f>H27*G91</f>
        <v>0</v>
      </c>
      <c r="I169" s="161">
        <f>D27*InflationY3</f>
        <v>0</v>
      </c>
      <c r="J169" s="161">
        <f>J27*H91</f>
        <v>0</v>
      </c>
      <c r="K169" s="161">
        <f>D27*InflationY4</f>
        <v>0</v>
      </c>
      <c r="L169" s="161">
        <f>L27*I91</f>
        <v>0</v>
      </c>
      <c r="M169" s="161">
        <f>D27*InflationY5</f>
        <v>0</v>
      </c>
      <c r="N169" s="161">
        <f>N27*J91</f>
        <v>0</v>
      </c>
      <c r="O169" s="151">
        <f t="shared" si="28"/>
        <v>0</v>
      </c>
    </row>
    <row r="170" spans="1:15">
      <c r="A170" s="90" t="s">
        <v>139</v>
      </c>
      <c r="F170" s="71">
        <f>F27</f>
        <v>0</v>
      </c>
      <c r="H170" s="71">
        <f>H27</f>
        <v>0</v>
      </c>
      <c r="J170" s="71">
        <f>J27</f>
        <v>0</v>
      </c>
      <c r="L170" s="71">
        <f>L27</f>
        <v>0</v>
      </c>
      <c r="N170" s="71">
        <f>N27</f>
        <v>0</v>
      </c>
      <c r="O170" s="146">
        <f t="shared" si="28"/>
        <v>0</v>
      </c>
    </row>
    <row r="171" spans="1:15" ht="14" thickBot="1">
      <c r="A171" s="92" t="s">
        <v>140</v>
      </c>
      <c r="B171" s="71"/>
      <c r="C171" s="71"/>
      <c r="D171" s="71"/>
      <c r="E171" s="71"/>
      <c r="F171" s="71">
        <f>SUM(F169:F170)</f>
        <v>0</v>
      </c>
      <c r="G171" s="71"/>
      <c r="H171" s="71">
        <f>SUM(H169:H170)</f>
        <v>0</v>
      </c>
      <c r="I171" s="71"/>
      <c r="J171" s="71">
        <f>SUM(J169:J170)</f>
        <v>0</v>
      </c>
      <c r="K171" s="71"/>
      <c r="L171" s="71">
        <f>SUM(L169:L170)</f>
        <v>0</v>
      </c>
      <c r="M171" s="71"/>
      <c r="N171" s="71">
        <f>SUM(N169:N170)</f>
        <v>0</v>
      </c>
      <c r="O171" s="146">
        <f t="shared" si="28"/>
        <v>0</v>
      </c>
    </row>
    <row r="172" spans="1:15">
      <c r="A172" s="160" t="str">
        <f>A28</f>
        <v xml:space="preserve">    Name</v>
      </c>
      <c r="B172" s="161" t="str">
        <f>B28</f>
        <v>Summer</v>
      </c>
      <c r="C172" s="161">
        <f>C28</f>
        <v>0</v>
      </c>
      <c r="D172" s="161"/>
      <c r="E172" s="161">
        <f>D28</f>
        <v>0</v>
      </c>
      <c r="F172" s="161">
        <f>F28*F$91</f>
        <v>0</v>
      </c>
      <c r="G172" s="161">
        <f>D28*InflationY2</f>
        <v>0</v>
      </c>
      <c r="H172" s="161">
        <f>H28*G91</f>
        <v>0</v>
      </c>
      <c r="I172" s="161">
        <f>D28*InflationY3</f>
        <v>0</v>
      </c>
      <c r="J172" s="161">
        <f>J28*H91</f>
        <v>0</v>
      </c>
      <c r="K172" s="161">
        <f>D28*InflationY4</f>
        <v>0</v>
      </c>
      <c r="L172" s="161">
        <f>L28*I91</f>
        <v>0</v>
      </c>
      <c r="M172" s="161">
        <f>D28*InflationY5</f>
        <v>0</v>
      </c>
      <c r="N172" s="161">
        <f>N28*J91</f>
        <v>0</v>
      </c>
      <c r="O172" s="151">
        <f t="shared" si="28"/>
        <v>0</v>
      </c>
    </row>
    <row r="173" spans="1:15">
      <c r="A173" s="90" t="s">
        <v>139</v>
      </c>
      <c r="F173" s="71">
        <f>F28</f>
        <v>0</v>
      </c>
      <c r="H173" s="71">
        <f>H28</f>
        <v>0</v>
      </c>
      <c r="J173" s="71">
        <f>J28</f>
        <v>0</v>
      </c>
      <c r="L173" s="71">
        <f>L28</f>
        <v>0</v>
      </c>
      <c r="N173" s="71">
        <f>N28</f>
        <v>0</v>
      </c>
      <c r="O173" s="146">
        <f t="shared" si="28"/>
        <v>0</v>
      </c>
    </row>
    <row r="174" spans="1:15" ht="14" thickBot="1">
      <c r="A174" s="92" t="s">
        <v>140</v>
      </c>
      <c r="B174" s="71"/>
      <c r="C174" s="71"/>
      <c r="D174" s="71"/>
      <c r="E174" s="71"/>
      <c r="F174" s="71">
        <f>SUM(F172:F173)</f>
        <v>0</v>
      </c>
      <c r="G174" s="71"/>
      <c r="H174" s="71">
        <f>SUM(H172:H173)</f>
        <v>0</v>
      </c>
      <c r="I174" s="71"/>
      <c r="J174" s="71">
        <f>SUM(J172:J173)</f>
        <v>0</v>
      </c>
      <c r="K174" s="71"/>
      <c r="L174" s="71">
        <f>SUM(L172:L173)</f>
        <v>0</v>
      </c>
      <c r="M174" s="71"/>
      <c r="N174" s="71">
        <f>SUM(N172:N173)</f>
        <v>0</v>
      </c>
      <c r="O174" s="146">
        <f t="shared" si="28"/>
        <v>0</v>
      </c>
    </row>
    <row r="175" spans="1:15">
      <c r="A175" s="160" t="str">
        <f>A29</f>
        <v xml:space="preserve">    Name</v>
      </c>
      <c r="B175" s="161" t="str">
        <f>B29</f>
        <v>Summer</v>
      </c>
      <c r="C175" s="161">
        <f>C29</f>
        <v>0</v>
      </c>
      <c r="D175" s="161"/>
      <c r="E175" s="161">
        <f>D29</f>
        <v>0</v>
      </c>
      <c r="F175" s="161">
        <f>F29*F$91</f>
        <v>0</v>
      </c>
      <c r="G175" s="161">
        <f>D29*InflationY2</f>
        <v>0</v>
      </c>
      <c r="H175" s="161">
        <f>H29*G91</f>
        <v>0</v>
      </c>
      <c r="I175" s="161">
        <f>D29*InflationY3</f>
        <v>0</v>
      </c>
      <c r="J175" s="161">
        <f>J29*H91</f>
        <v>0</v>
      </c>
      <c r="K175" s="161">
        <f>D29*InflationY4</f>
        <v>0</v>
      </c>
      <c r="L175" s="161">
        <f>L29*I91</f>
        <v>0</v>
      </c>
      <c r="M175" s="161">
        <f>D29*InflationY5</f>
        <v>0</v>
      </c>
      <c r="N175" s="161">
        <f>N29*J91</f>
        <v>0</v>
      </c>
      <c r="O175" s="151">
        <f t="shared" si="28"/>
        <v>0</v>
      </c>
    </row>
    <row r="176" spans="1:15">
      <c r="A176" s="90" t="s">
        <v>139</v>
      </c>
      <c r="F176" s="71">
        <f>F29</f>
        <v>0</v>
      </c>
      <c r="H176" s="71">
        <f>H29</f>
        <v>0</v>
      </c>
      <c r="J176" s="71">
        <f>J29</f>
        <v>0</v>
      </c>
      <c r="L176" s="71">
        <f>L29</f>
        <v>0</v>
      </c>
      <c r="N176" s="71">
        <f>N29</f>
        <v>0</v>
      </c>
      <c r="O176" s="146">
        <f t="shared" si="28"/>
        <v>0</v>
      </c>
    </row>
    <row r="177" spans="1:15" ht="14" thickBot="1">
      <c r="A177" s="92" t="s">
        <v>140</v>
      </c>
      <c r="B177" s="71"/>
      <c r="C177" s="71"/>
      <c r="D177" s="71"/>
      <c r="E177" s="71"/>
      <c r="F177" s="71">
        <f>SUM(F175:F176)</f>
        <v>0</v>
      </c>
      <c r="G177" s="71"/>
      <c r="H177" s="71">
        <f>SUM(H175:H176)</f>
        <v>0</v>
      </c>
      <c r="I177" s="71"/>
      <c r="J177" s="71">
        <f>SUM(J175:J176)</f>
        <v>0</v>
      </c>
      <c r="K177" s="71"/>
      <c r="L177" s="71">
        <f>SUM(L175:L176)</f>
        <v>0</v>
      </c>
      <c r="M177" s="71"/>
      <c r="N177" s="71">
        <f>SUM(N175:N176)</f>
        <v>0</v>
      </c>
      <c r="O177" s="146">
        <f t="shared" si="28"/>
        <v>0</v>
      </c>
    </row>
    <row r="178" spans="1:15">
      <c r="A178" s="160" t="str">
        <f>A30</f>
        <v xml:space="preserve">    Name</v>
      </c>
      <c r="B178" s="161" t="str">
        <f>B30</f>
        <v>Summer</v>
      </c>
      <c r="C178" s="161">
        <f>C30</f>
        <v>0</v>
      </c>
      <c r="D178" s="161"/>
      <c r="E178" s="161">
        <f>D30</f>
        <v>0</v>
      </c>
      <c r="F178" s="161">
        <f>F30*F$91</f>
        <v>0</v>
      </c>
      <c r="G178" s="161">
        <f>D30*InflationY2</f>
        <v>0</v>
      </c>
      <c r="H178" s="161">
        <f>H30*G91</f>
        <v>0</v>
      </c>
      <c r="I178" s="161">
        <f>D30*InflationY3</f>
        <v>0</v>
      </c>
      <c r="J178" s="161">
        <f>J30*H91</f>
        <v>0</v>
      </c>
      <c r="K178" s="161">
        <f>D30*InflationY4</f>
        <v>0</v>
      </c>
      <c r="L178" s="161">
        <f>L30*I91</f>
        <v>0</v>
      </c>
      <c r="M178" s="161">
        <f>D30*InflationY5</f>
        <v>0</v>
      </c>
      <c r="N178" s="161">
        <f>N30*J91</f>
        <v>0</v>
      </c>
      <c r="O178" s="151">
        <f t="shared" si="28"/>
        <v>0</v>
      </c>
    </row>
    <row r="179" spans="1:15">
      <c r="A179" s="90" t="s">
        <v>139</v>
      </c>
      <c r="F179" s="71">
        <f>F30</f>
        <v>0</v>
      </c>
      <c r="H179" s="71">
        <f>H30</f>
        <v>0</v>
      </c>
      <c r="J179" s="71">
        <f>J30</f>
        <v>0</v>
      </c>
      <c r="L179" s="71">
        <f>L30</f>
        <v>0</v>
      </c>
      <c r="N179" s="71">
        <f>N30</f>
        <v>0</v>
      </c>
      <c r="O179" s="146">
        <f t="shared" si="28"/>
        <v>0</v>
      </c>
    </row>
    <row r="180" spans="1:15" ht="14" thickBot="1">
      <c r="A180" s="92" t="s">
        <v>140</v>
      </c>
      <c r="B180" s="71"/>
      <c r="C180" s="71"/>
      <c r="D180" s="71"/>
      <c r="E180" s="71"/>
      <c r="F180" s="71">
        <f>SUM(F178:F179)</f>
        <v>0</v>
      </c>
      <c r="G180" s="71"/>
      <c r="H180" s="71">
        <f>SUM(H178:H179)</f>
        <v>0</v>
      </c>
      <c r="I180" s="71"/>
      <c r="J180" s="71">
        <f>SUM(J178:J179)</f>
        <v>0</v>
      </c>
      <c r="K180" s="71"/>
      <c r="L180" s="71">
        <f>SUM(L178:L179)</f>
        <v>0</v>
      </c>
      <c r="M180" s="71"/>
      <c r="N180" s="71">
        <f>SUM(N178:N179)</f>
        <v>0</v>
      </c>
      <c r="O180" s="146">
        <f t="shared" si="28"/>
        <v>0</v>
      </c>
    </row>
    <row r="181" spans="1:15">
      <c r="A181" s="160" t="str">
        <f>A31</f>
        <v xml:space="preserve">    Name</v>
      </c>
      <c r="B181" s="161" t="str">
        <f>B31</f>
        <v>Summer</v>
      </c>
      <c r="C181" s="161">
        <f>C31</f>
        <v>0</v>
      </c>
      <c r="D181" s="161"/>
      <c r="E181" s="161">
        <f>D31</f>
        <v>0</v>
      </c>
      <c r="F181" s="161">
        <f>F31*F$91</f>
        <v>0</v>
      </c>
      <c r="G181" s="161">
        <f>D31*InflationY2</f>
        <v>0</v>
      </c>
      <c r="H181" s="161">
        <f>H31*G91</f>
        <v>0</v>
      </c>
      <c r="I181" s="161">
        <f>D31*InflationY3</f>
        <v>0</v>
      </c>
      <c r="J181" s="161">
        <f>J31*H91</f>
        <v>0</v>
      </c>
      <c r="K181" s="161">
        <f>D31*InflationY4</f>
        <v>0</v>
      </c>
      <c r="L181" s="161">
        <f>L31*I91</f>
        <v>0</v>
      </c>
      <c r="M181" s="161">
        <f>D31*InflationY5</f>
        <v>0</v>
      </c>
      <c r="N181" s="161">
        <f>N31*J91</f>
        <v>0</v>
      </c>
      <c r="O181" s="151">
        <f t="shared" si="28"/>
        <v>0</v>
      </c>
    </row>
    <row r="182" spans="1:15">
      <c r="A182" s="90" t="s">
        <v>139</v>
      </c>
      <c r="F182" s="71">
        <f>F31</f>
        <v>0</v>
      </c>
      <c r="H182" s="71">
        <f>H31</f>
        <v>0</v>
      </c>
      <c r="J182" s="71">
        <f>J31</f>
        <v>0</v>
      </c>
      <c r="L182" s="71">
        <f>L31</f>
        <v>0</v>
      </c>
      <c r="N182" s="71">
        <f>N31</f>
        <v>0</v>
      </c>
      <c r="O182" s="146">
        <f t="shared" si="28"/>
        <v>0</v>
      </c>
    </row>
    <row r="183" spans="1:15" ht="14" thickBot="1">
      <c r="A183" s="92" t="s">
        <v>140</v>
      </c>
      <c r="B183" s="71"/>
      <c r="C183" s="71"/>
      <c r="D183" s="71"/>
      <c r="E183" s="71"/>
      <c r="F183" s="71">
        <f>SUM(F181:F182)</f>
        <v>0</v>
      </c>
      <c r="G183" s="71"/>
      <c r="H183" s="71">
        <f>SUM(H181:H182)</f>
        <v>0</v>
      </c>
      <c r="I183" s="71"/>
      <c r="J183" s="71">
        <f>SUM(J181:J182)</f>
        <v>0</v>
      </c>
      <c r="K183" s="71"/>
      <c r="L183" s="71">
        <f>SUM(L181:L182)</f>
        <v>0</v>
      </c>
      <c r="M183" s="71"/>
      <c r="N183" s="71">
        <f>SUM(N181:N182)</f>
        <v>0</v>
      </c>
      <c r="O183" s="146">
        <f t="shared" si="28"/>
        <v>0</v>
      </c>
    </row>
    <row r="184" spans="1:15">
      <c r="A184" s="160" t="str">
        <f>A32</f>
        <v xml:space="preserve">    Name</v>
      </c>
      <c r="B184" s="161" t="str">
        <f>B32</f>
        <v>Summer</v>
      </c>
      <c r="C184" s="161">
        <f>C32</f>
        <v>0</v>
      </c>
      <c r="D184" s="161"/>
      <c r="E184" s="161">
        <f>D32</f>
        <v>0</v>
      </c>
      <c r="F184" s="161">
        <f>F32*F$91</f>
        <v>0</v>
      </c>
      <c r="G184" s="161">
        <f>D32*InflationY2</f>
        <v>0</v>
      </c>
      <c r="H184" s="161">
        <f>H32*G91</f>
        <v>0</v>
      </c>
      <c r="I184" s="161">
        <f>D32*InflationY3</f>
        <v>0</v>
      </c>
      <c r="J184" s="161">
        <f>J32*H91</f>
        <v>0</v>
      </c>
      <c r="K184" s="161">
        <f>D32*InflationY4</f>
        <v>0</v>
      </c>
      <c r="L184" s="161">
        <f>L32*I91</f>
        <v>0</v>
      </c>
      <c r="M184" s="161">
        <f>D32*InflationY5</f>
        <v>0</v>
      </c>
      <c r="N184" s="161">
        <f>N32*J91</f>
        <v>0</v>
      </c>
      <c r="O184" s="151">
        <f t="shared" si="28"/>
        <v>0</v>
      </c>
    </row>
    <row r="185" spans="1:15">
      <c r="A185" s="90" t="s">
        <v>139</v>
      </c>
      <c r="F185" s="71">
        <f>F32</f>
        <v>0</v>
      </c>
      <c r="H185" s="71">
        <f>H32</f>
        <v>0</v>
      </c>
      <c r="J185" s="71">
        <f>J32</f>
        <v>0</v>
      </c>
      <c r="L185" s="71">
        <f>L32</f>
        <v>0</v>
      </c>
      <c r="N185" s="71">
        <f>N32</f>
        <v>0</v>
      </c>
      <c r="O185" s="146">
        <f t="shared" si="28"/>
        <v>0</v>
      </c>
    </row>
    <row r="186" spans="1:15" ht="14" thickBot="1">
      <c r="A186" s="92" t="s">
        <v>140</v>
      </c>
      <c r="B186" s="71"/>
      <c r="C186" s="71"/>
      <c r="D186" s="71"/>
      <c r="E186" s="71"/>
      <c r="F186" s="71">
        <f>SUM(F184:F185)</f>
        <v>0</v>
      </c>
      <c r="G186" s="71"/>
      <c r="H186" s="71">
        <f>SUM(H184:H185)</f>
        <v>0</v>
      </c>
      <c r="I186" s="71"/>
      <c r="J186" s="71">
        <f>SUM(J184:J185)</f>
        <v>0</v>
      </c>
      <c r="K186" s="71"/>
      <c r="L186" s="71">
        <f>SUM(L184:L185)</f>
        <v>0</v>
      </c>
      <c r="M186" s="71"/>
      <c r="N186" s="71">
        <f>SUM(N184:N185)</f>
        <v>0</v>
      </c>
      <c r="O186" s="146">
        <f t="shared" si="28"/>
        <v>0</v>
      </c>
    </row>
    <row r="187" spans="1:15">
      <c r="A187" s="160" t="str">
        <f>A33</f>
        <v xml:space="preserve">    Name</v>
      </c>
      <c r="B187" s="161" t="str">
        <f>B33</f>
        <v>Summer</v>
      </c>
      <c r="C187" s="161">
        <f>C33</f>
        <v>0</v>
      </c>
      <c r="D187" s="161"/>
      <c r="E187" s="161">
        <f>D33</f>
        <v>0</v>
      </c>
      <c r="F187" s="161">
        <f>F33*F$91</f>
        <v>0</v>
      </c>
      <c r="G187" s="161">
        <f>D33*InflationY2</f>
        <v>0</v>
      </c>
      <c r="H187" s="161">
        <f>H33*G91</f>
        <v>0</v>
      </c>
      <c r="I187" s="161">
        <f>D33*InflationY3</f>
        <v>0</v>
      </c>
      <c r="J187" s="161">
        <f>J33*H91</f>
        <v>0</v>
      </c>
      <c r="K187" s="161">
        <f>D33*InflationY4</f>
        <v>0</v>
      </c>
      <c r="L187" s="161">
        <f>L33*I91</f>
        <v>0</v>
      </c>
      <c r="M187" s="161">
        <f>D33*InflationY5</f>
        <v>0</v>
      </c>
      <c r="N187" s="161">
        <f>N33*J91</f>
        <v>0</v>
      </c>
      <c r="O187" s="151">
        <f t="shared" si="28"/>
        <v>0</v>
      </c>
    </row>
    <row r="188" spans="1:15">
      <c r="A188" s="90" t="s">
        <v>139</v>
      </c>
      <c r="F188" s="71">
        <f>F33</f>
        <v>0</v>
      </c>
      <c r="H188" s="71">
        <f>H33</f>
        <v>0</v>
      </c>
      <c r="J188" s="71">
        <f>J33</f>
        <v>0</v>
      </c>
      <c r="L188" s="71">
        <f>L33</f>
        <v>0</v>
      </c>
      <c r="N188" s="71">
        <f>N33</f>
        <v>0</v>
      </c>
      <c r="O188" s="146">
        <f t="shared" si="28"/>
        <v>0</v>
      </c>
    </row>
    <row r="189" spans="1:15" ht="14" thickBot="1">
      <c r="A189" s="90" t="s">
        <v>140</v>
      </c>
      <c r="F189" s="1">
        <f>SUM(F187:F188)</f>
        <v>0</v>
      </c>
      <c r="H189" s="1">
        <f>SUM(H187:H188)</f>
        <v>0</v>
      </c>
      <c r="J189" s="1">
        <f>SUM(J187:J188)</f>
        <v>0</v>
      </c>
      <c r="L189" s="1">
        <f>SUM(L187:L188)</f>
        <v>0</v>
      </c>
      <c r="N189" s="1">
        <f>SUM(N187:N188)</f>
        <v>0</v>
      </c>
      <c r="O189" s="148">
        <f t="shared" si="28"/>
        <v>0</v>
      </c>
    </row>
    <row r="190" spans="1:15">
      <c r="A190" s="153" t="s">
        <v>135</v>
      </c>
      <c r="B190" s="154"/>
      <c r="C190" s="154"/>
      <c r="D190" s="154"/>
      <c r="E190" s="154"/>
      <c r="F190" s="154">
        <f>F160+F163+F166+F169+F172+F175+F178+F181+F184+F187</f>
        <v>0</v>
      </c>
      <c r="G190" s="154"/>
      <c r="H190" s="154">
        <f t="shared" ref="H190:N190" si="29">H160+H163+H166+H169+H172+H175+H178+H181+H184+H187</f>
        <v>0</v>
      </c>
      <c r="I190" s="154"/>
      <c r="J190" s="154">
        <f t="shared" si="29"/>
        <v>0</v>
      </c>
      <c r="K190" s="154"/>
      <c r="L190" s="154">
        <f t="shared" si="29"/>
        <v>0</v>
      </c>
      <c r="M190" s="154"/>
      <c r="N190" s="154">
        <f t="shared" si="29"/>
        <v>0</v>
      </c>
      <c r="O190" s="151">
        <f t="shared" si="28"/>
        <v>0</v>
      </c>
    </row>
    <row r="191" spans="1:15">
      <c r="A191" s="155" t="s">
        <v>136</v>
      </c>
      <c r="B191" s="150"/>
      <c r="C191" s="150"/>
      <c r="D191" s="150"/>
      <c r="E191" s="150"/>
      <c r="F191" s="150">
        <f t="shared" ref="F191:N191" si="30">F161+F164+F167+F170+F173+F176+F179+F182+F185+F188</f>
        <v>0</v>
      </c>
      <c r="G191" s="150"/>
      <c r="H191" s="150">
        <f t="shared" si="30"/>
        <v>0</v>
      </c>
      <c r="I191" s="150"/>
      <c r="J191" s="150">
        <f t="shared" si="30"/>
        <v>0</v>
      </c>
      <c r="K191" s="150"/>
      <c r="L191" s="150">
        <f t="shared" si="30"/>
        <v>0</v>
      </c>
      <c r="M191" s="150"/>
      <c r="N191" s="150">
        <f t="shared" si="30"/>
        <v>0</v>
      </c>
      <c r="O191" s="158">
        <f t="shared" si="28"/>
        <v>0</v>
      </c>
    </row>
    <row r="192" spans="1:15" ht="14" thickBot="1">
      <c r="A192" s="156" t="s">
        <v>137</v>
      </c>
      <c r="B192" s="157"/>
      <c r="C192" s="157"/>
      <c r="D192" s="157"/>
      <c r="E192" s="157"/>
      <c r="F192" s="157">
        <f>F162+F165+F168+F171+F174+F177+F180+F183+F186+F189</f>
        <v>0</v>
      </c>
      <c r="G192" s="157"/>
      <c r="H192" s="157">
        <f t="shared" ref="H192:N192" si="31">H162+H165+H168+H171+H174+H177+H180+H183+H186+H189</f>
        <v>0</v>
      </c>
      <c r="I192" s="157"/>
      <c r="J192" s="157">
        <f t="shared" si="31"/>
        <v>0</v>
      </c>
      <c r="K192" s="157"/>
      <c r="L192" s="157">
        <f t="shared" si="31"/>
        <v>0</v>
      </c>
      <c r="M192" s="157"/>
      <c r="N192" s="157">
        <f t="shared" si="31"/>
        <v>0</v>
      </c>
      <c r="O192" s="159">
        <f t="shared" si="28"/>
        <v>0</v>
      </c>
    </row>
    <row r="193" spans="1:15" ht="14" thickBot="1">
      <c r="A193" s="101"/>
    </row>
    <row r="194" spans="1:15" ht="26" thickBot="1">
      <c r="A194" s="102"/>
      <c r="B194" s="103" t="s">
        <v>80</v>
      </c>
      <c r="C194" s="104" t="s">
        <v>77</v>
      </c>
      <c r="D194" s="105"/>
      <c r="E194" s="107" t="s">
        <v>91</v>
      </c>
      <c r="F194" s="106" t="str">
        <f>F9</f>
        <v>Grant Yr1</v>
      </c>
      <c r="G194" s="107" t="s">
        <v>93</v>
      </c>
      <c r="H194" s="106" t="s">
        <v>207</v>
      </c>
      <c r="I194" s="107" t="s">
        <v>95</v>
      </c>
      <c r="J194" s="106" t="s">
        <v>208</v>
      </c>
      <c r="K194" s="107" t="s">
        <v>97</v>
      </c>
      <c r="L194" s="106" t="s">
        <v>209</v>
      </c>
      <c r="M194" s="107" t="s">
        <v>99</v>
      </c>
      <c r="N194" s="106" t="s">
        <v>210</v>
      </c>
      <c r="O194" s="145" t="s">
        <v>16</v>
      </c>
    </row>
    <row r="195" spans="1:15">
      <c r="A195" s="165" t="s">
        <v>234</v>
      </c>
    </row>
    <row r="196" spans="1:15">
      <c r="A196" s="160" t="str">
        <f>A37</f>
        <v xml:space="preserve">    Name</v>
      </c>
      <c r="B196" s="161" t="str">
        <f>B37</f>
        <v>12-Month</v>
      </c>
      <c r="C196" s="161">
        <f>C37</f>
        <v>0</v>
      </c>
      <c r="D196" s="161"/>
      <c r="E196" s="161">
        <f>D37</f>
        <v>0</v>
      </c>
      <c r="F196" s="161">
        <f>F37*F92</f>
        <v>0</v>
      </c>
      <c r="G196" s="161">
        <f>D37*InflationY2</f>
        <v>0</v>
      </c>
      <c r="H196" s="161">
        <f>H37*G92</f>
        <v>0</v>
      </c>
      <c r="I196" s="161">
        <f>D37*InflationY3</f>
        <v>0</v>
      </c>
      <c r="J196" s="161">
        <f>J37*H92</f>
        <v>0</v>
      </c>
      <c r="K196" s="161">
        <f>D37*InflationY4</f>
        <v>0</v>
      </c>
      <c r="L196" s="161">
        <f>L37*I92</f>
        <v>0</v>
      </c>
      <c r="M196" s="161">
        <f>D37*InflationY5</f>
        <v>0</v>
      </c>
      <c r="N196" s="163">
        <f>N37*J92</f>
        <v>0</v>
      </c>
      <c r="O196" s="167">
        <f>F196+H196+J196+L196+N196</f>
        <v>0</v>
      </c>
    </row>
    <row r="197" spans="1:15">
      <c r="A197" s="90" t="s">
        <v>113</v>
      </c>
      <c r="F197" s="71">
        <f>HealthInsurance/IF($B37="12-Month",12,9)*C37*E37*InflationY1</f>
        <v>0</v>
      </c>
      <c r="H197" s="71">
        <f>HealthInsurance/IF($B37="12-Month",12,9)*C37*G37*InflationY2</f>
        <v>0</v>
      </c>
      <c r="J197" s="71">
        <f>HealthInsurance/IF($B37="12-Month",12,9)*C37*I37*InflationY3</f>
        <v>0</v>
      </c>
      <c r="L197" s="71">
        <f>HealthInsurance/IF($B37="12-Month",12,9)*C37*K37*InflationY4</f>
        <v>0</v>
      </c>
      <c r="N197" s="93">
        <f>HealthInsurance/IF($B37="12-Month",12,9)*C37*M37*InflationY5</f>
        <v>0</v>
      </c>
      <c r="O197" s="168">
        <f t="shared" ref="O197:O218" si="32">F197+H197+J197+L197+N197</f>
        <v>0</v>
      </c>
    </row>
    <row r="198" spans="1:15">
      <c r="A198" s="90" t="s">
        <v>16</v>
      </c>
      <c r="F198" s="1">
        <f>SUM(F196:F197)</f>
        <v>0</v>
      </c>
      <c r="H198" s="1">
        <f t="shared" ref="H198:N198" si="33">SUM(H196:H197)</f>
        <v>0</v>
      </c>
      <c r="J198" s="1">
        <f t="shared" si="33"/>
        <v>0</v>
      </c>
      <c r="L198" s="1">
        <f t="shared" si="33"/>
        <v>0</v>
      </c>
      <c r="N198" s="91">
        <f t="shared" si="33"/>
        <v>0</v>
      </c>
      <c r="O198" s="169">
        <f t="shared" si="32"/>
        <v>0</v>
      </c>
    </row>
    <row r="199" spans="1:15">
      <c r="A199" s="90" t="s">
        <v>134</v>
      </c>
      <c r="F199" s="71">
        <f>F37</f>
        <v>0</v>
      </c>
      <c r="H199" s="71">
        <f t="shared" ref="H199:N199" si="34">H37</f>
        <v>0</v>
      </c>
      <c r="J199" s="71">
        <f t="shared" si="34"/>
        <v>0</v>
      </c>
      <c r="L199" s="71">
        <f t="shared" si="34"/>
        <v>0</v>
      </c>
      <c r="N199" s="93">
        <f t="shared" si="34"/>
        <v>0</v>
      </c>
      <c r="O199" s="168">
        <f t="shared" si="32"/>
        <v>0</v>
      </c>
    </row>
    <row r="200" spans="1:15">
      <c r="A200" s="92" t="s">
        <v>133</v>
      </c>
      <c r="B200" s="71"/>
      <c r="C200" s="71"/>
      <c r="D200" s="71"/>
      <c r="E200" s="71"/>
      <c r="F200" s="71">
        <f>SUM(F198:F199)</f>
        <v>0</v>
      </c>
      <c r="G200" s="71"/>
      <c r="H200" s="71">
        <f t="shared" ref="H200:N200" si="35">SUM(H198:H199)</f>
        <v>0</v>
      </c>
      <c r="I200" s="71"/>
      <c r="J200" s="71">
        <f t="shared" si="35"/>
        <v>0</v>
      </c>
      <c r="K200" s="71"/>
      <c r="L200" s="71">
        <f t="shared" si="35"/>
        <v>0</v>
      </c>
      <c r="M200" s="71"/>
      <c r="N200" s="93">
        <f t="shared" si="35"/>
        <v>0</v>
      </c>
      <c r="O200" s="168">
        <f t="shared" si="32"/>
        <v>0</v>
      </c>
    </row>
    <row r="201" spans="1:15">
      <c r="A201" s="160" t="str">
        <f>A38</f>
        <v xml:space="preserve">    Name</v>
      </c>
      <c r="B201" s="161" t="str">
        <f>B38</f>
        <v>12-Month</v>
      </c>
      <c r="C201" s="161">
        <f>C38</f>
        <v>0</v>
      </c>
      <c r="D201" s="161"/>
      <c r="E201" s="161">
        <f>D38</f>
        <v>0</v>
      </c>
      <c r="F201" s="161">
        <f>F38*F92</f>
        <v>0</v>
      </c>
      <c r="G201" s="161">
        <f>D38*InflationY2</f>
        <v>0</v>
      </c>
      <c r="H201" s="161">
        <f>H38*G92</f>
        <v>0</v>
      </c>
      <c r="I201" s="161">
        <f>D38*InflationY3</f>
        <v>0</v>
      </c>
      <c r="J201" s="161">
        <f>J38*H92</f>
        <v>0</v>
      </c>
      <c r="K201" s="161">
        <f>D38*InflationY4</f>
        <v>0</v>
      </c>
      <c r="L201" s="161">
        <f>L38*I92</f>
        <v>0</v>
      </c>
      <c r="M201" s="161">
        <f>D38*InflationY5</f>
        <v>0</v>
      </c>
      <c r="N201" s="163">
        <f>N38*J92</f>
        <v>0</v>
      </c>
      <c r="O201" s="167">
        <f t="shared" si="32"/>
        <v>0</v>
      </c>
    </row>
    <row r="202" spans="1:15">
      <c r="A202" s="90" t="s">
        <v>113</v>
      </c>
      <c r="F202" s="71">
        <f>HealthInsurance/IF($B38="12-Month",12,9)*C38*E38*InflationY1</f>
        <v>0</v>
      </c>
      <c r="H202" s="71">
        <f>HealthInsurance/IF($B38="12-Month",12,9)*C38*G38*InflationY2</f>
        <v>0</v>
      </c>
      <c r="J202" s="71">
        <f>HealthInsurance/IF($B38="12-Month",12,9)*C38*I38*InflationY3</f>
        <v>0</v>
      </c>
      <c r="L202" s="71">
        <f>HealthInsurance/IF($B38="12-Month",12,9)*C38*K38*InflationY4</f>
        <v>0</v>
      </c>
      <c r="N202" s="93">
        <f>HealthInsurance/IF($B38="12-Month",12,9)*C38*M38*InflationY5</f>
        <v>0</v>
      </c>
      <c r="O202" s="168">
        <f t="shared" si="32"/>
        <v>0</v>
      </c>
    </row>
    <row r="203" spans="1:15">
      <c r="A203" s="90" t="s">
        <v>16</v>
      </c>
      <c r="F203" s="1">
        <f>SUM(F201:F202)</f>
        <v>0</v>
      </c>
      <c r="H203" s="1">
        <f>SUM(H201:H202)</f>
        <v>0</v>
      </c>
      <c r="J203" s="1">
        <f>SUM(J201:J202)</f>
        <v>0</v>
      </c>
      <c r="L203" s="1">
        <f>SUM(L201:L202)</f>
        <v>0</v>
      </c>
      <c r="N203" s="91">
        <f>SUM(N201:N202)</f>
        <v>0</v>
      </c>
      <c r="O203" s="169">
        <f t="shared" si="32"/>
        <v>0</v>
      </c>
    </row>
    <row r="204" spans="1:15">
      <c r="A204" s="90" t="s">
        <v>134</v>
      </c>
      <c r="F204" s="71">
        <f>F38</f>
        <v>0</v>
      </c>
      <c r="H204" s="71">
        <f t="shared" ref="H204:N204" si="36">H38</f>
        <v>0</v>
      </c>
      <c r="J204" s="71">
        <f t="shared" si="36"/>
        <v>0</v>
      </c>
      <c r="L204" s="71">
        <f t="shared" si="36"/>
        <v>0</v>
      </c>
      <c r="N204" s="93">
        <f t="shared" si="36"/>
        <v>0</v>
      </c>
      <c r="O204" s="168">
        <f t="shared" si="32"/>
        <v>0</v>
      </c>
    </row>
    <row r="205" spans="1:15">
      <c r="A205" s="92" t="s">
        <v>133</v>
      </c>
      <c r="B205" s="71"/>
      <c r="C205" s="71"/>
      <c r="D205" s="71"/>
      <c r="E205" s="71"/>
      <c r="F205" s="71">
        <f>SUM(F203:F204)</f>
        <v>0</v>
      </c>
      <c r="G205" s="71"/>
      <c r="H205" s="71">
        <f>SUM(H203:H204)</f>
        <v>0</v>
      </c>
      <c r="I205" s="71"/>
      <c r="J205" s="71">
        <f>SUM(J203:J204)</f>
        <v>0</v>
      </c>
      <c r="K205" s="71"/>
      <c r="L205" s="71">
        <f>SUM(L203:L204)</f>
        <v>0</v>
      </c>
      <c r="M205" s="71"/>
      <c r="N205" s="93">
        <f>SUM(N203:N204)</f>
        <v>0</v>
      </c>
      <c r="O205" s="168">
        <f t="shared" si="32"/>
        <v>0</v>
      </c>
    </row>
    <row r="206" spans="1:15">
      <c r="A206" s="160" t="str">
        <f>A39</f>
        <v xml:space="preserve">    Name</v>
      </c>
      <c r="B206" s="161" t="str">
        <f>B39</f>
        <v>12-Month</v>
      </c>
      <c r="C206" s="161">
        <f>C39</f>
        <v>0</v>
      </c>
      <c r="D206" s="161"/>
      <c r="E206" s="161">
        <f>D39</f>
        <v>0</v>
      </c>
      <c r="F206" s="161">
        <f>F39*F92</f>
        <v>0</v>
      </c>
      <c r="G206" s="161">
        <f>D39*InflationY2</f>
        <v>0</v>
      </c>
      <c r="H206" s="161">
        <f>H39*G92</f>
        <v>0</v>
      </c>
      <c r="I206" s="161">
        <f>D39*InflationY3</f>
        <v>0</v>
      </c>
      <c r="J206" s="161">
        <f>J39*H92</f>
        <v>0</v>
      </c>
      <c r="K206" s="161">
        <f>D39*InflationY4</f>
        <v>0</v>
      </c>
      <c r="L206" s="161">
        <f>L39*I92</f>
        <v>0</v>
      </c>
      <c r="M206" s="161">
        <f>D39*InflationY5</f>
        <v>0</v>
      </c>
      <c r="N206" s="163">
        <f>N39*J92</f>
        <v>0</v>
      </c>
      <c r="O206" s="167">
        <f t="shared" si="32"/>
        <v>0</v>
      </c>
    </row>
    <row r="207" spans="1:15">
      <c r="A207" s="90" t="s">
        <v>113</v>
      </c>
      <c r="F207" s="71">
        <f>HealthInsurance/IF($B39="12-Month",12,9)*C39*E39*InflationY1</f>
        <v>0</v>
      </c>
      <c r="H207" s="71">
        <f>HealthInsurance/IF($B39="12-Month",12,9)*C39*G39*InflationY2</f>
        <v>0</v>
      </c>
      <c r="J207" s="71">
        <f>HealthInsurance/IF($B39="12-Month",12,9)*C39*I39*InflationY3</f>
        <v>0</v>
      </c>
      <c r="L207" s="71">
        <f>HealthInsurance/IF($B39="12-Month",12,9)*C39*K39*InflationY4</f>
        <v>0</v>
      </c>
      <c r="N207" s="93">
        <f>HealthInsurance/IF($B39="12-Month",12,9)*C39*M39*InflationY5</f>
        <v>0</v>
      </c>
      <c r="O207" s="168">
        <f t="shared" si="32"/>
        <v>0</v>
      </c>
    </row>
    <row r="208" spans="1:15">
      <c r="A208" s="90" t="s">
        <v>16</v>
      </c>
      <c r="F208" s="1">
        <f>SUM(F206:F207)</f>
        <v>0</v>
      </c>
      <c r="H208" s="1">
        <f>SUM(H206:H207)</f>
        <v>0</v>
      </c>
      <c r="J208" s="1">
        <f>SUM(J206:J207)</f>
        <v>0</v>
      </c>
      <c r="L208" s="1">
        <f>SUM(L206:L207)</f>
        <v>0</v>
      </c>
      <c r="N208" s="91">
        <f>SUM(N206:N207)</f>
        <v>0</v>
      </c>
      <c r="O208" s="169">
        <f t="shared" si="32"/>
        <v>0</v>
      </c>
    </row>
    <row r="209" spans="1:15">
      <c r="A209" s="90" t="s">
        <v>134</v>
      </c>
      <c r="F209" s="71">
        <f>F39</f>
        <v>0</v>
      </c>
      <c r="H209" s="71">
        <f t="shared" ref="H209:N209" si="37">H39</f>
        <v>0</v>
      </c>
      <c r="J209" s="71">
        <f t="shared" si="37"/>
        <v>0</v>
      </c>
      <c r="L209" s="71">
        <f t="shared" si="37"/>
        <v>0</v>
      </c>
      <c r="N209" s="93">
        <f t="shared" si="37"/>
        <v>0</v>
      </c>
      <c r="O209" s="168">
        <f t="shared" si="32"/>
        <v>0</v>
      </c>
    </row>
    <row r="210" spans="1:15">
      <c r="A210" s="92" t="s">
        <v>133</v>
      </c>
      <c r="B210" s="71"/>
      <c r="C210" s="71"/>
      <c r="D210" s="71"/>
      <c r="E210" s="71"/>
      <c r="F210" s="71">
        <f>SUM(F208:F209)</f>
        <v>0</v>
      </c>
      <c r="G210" s="71"/>
      <c r="H210" s="71">
        <f>SUM(H208:H209)</f>
        <v>0</v>
      </c>
      <c r="I210" s="71"/>
      <c r="J210" s="71">
        <f>SUM(J208:J209)</f>
        <v>0</v>
      </c>
      <c r="K210" s="71"/>
      <c r="L210" s="71">
        <f>SUM(L208:L209)</f>
        <v>0</v>
      </c>
      <c r="M210" s="71"/>
      <c r="N210" s="93">
        <f>SUM(N208:N209)</f>
        <v>0</v>
      </c>
      <c r="O210" s="168">
        <f t="shared" si="32"/>
        <v>0</v>
      </c>
    </row>
    <row r="211" spans="1:15">
      <c r="A211" s="160" t="str">
        <f>A40</f>
        <v xml:space="preserve">    Name</v>
      </c>
      <c r="B211" s="161" t="str">
        <f>B40</f>
        <v>12-Month</v>
      </c>
      <c r="C211" s="161">
        <f>C40</f>
        <v>0</v>
      </c>
      <c r="D211" s="161"/>
      <c r="E211" s="161">
        <f>D40</f>
        <v>0</v>
      </c>
      <c r="F211" s="161">
        <f>F40*F92</f>
        <v>0</v>
      </c>
      <c r="G211" s="161">
        <f>D40*InflationY2</f>
        <v>0</v>
      </c>
      <c r="H211" s="161">
        <f>H40*G92</f>
        <v>0</v>
      </c>
      <c r="I211" s="161">
        <f>D40*InflationY3</f>
        <v>0</v>
      </c>
      <c r="J211" s="161">
        <f>J40*H92</f>
        <v>0</v>
      </c>
      <c r="K211" s="161">
        <f>D40*InflationY4</f>
        <v>0</v>
      </c>
      <c r="L211" s="161">
        <f>L40*I92</f>
        <v>0</v>
      </c>
      <c r="M211" s="161">
        <f>D40*InflationY5</f>
        <v>0</v>
      </c>
      <c r="N211" s="163">
        <f>N40*J92</f>
        <v>0</v>
      </c>
      <c r="O211" s="167">
        <f t="shared" si="32"/>
        <v>0</v>
      </c>
    </row>
    <row r="212" spans="1:15">
      <c r="A212" s="90" t="s">
        <v>113</v>
      </c>
      <c r="F212" s="71">
        <f>HealthInsurance/IF($B40="12-Month",12,9)*C40*E40*InflationY1</f>
        <v>0</v>
      </c>
      <c r="H212" s="71">
        <f>HealthInsurance/IF($B40="12-Month",12,9)*C40*G40*InflationY2</f>
        <v>0</v>
      </c>
      <c r="J212" s="71">
        <f>HealthInsurance/IF($B40="12-Month",12,9)*C40*I40*InflationY3</f>
        <v>0</v>
      </c>
      <c r="L212" s="71">
        <f>HealthInsurance/IF($B40="12-Month",12,9)*C40*K40*InflationY4</f>
        <v>0</v>
      </c>
      <c r="N212" s="93">
        <f>HealthInsurance/IF($B40="12-Month",12,9)*C40*M40*InflationY5</f>
        <v>0</v>
      </c>
      <c r="O212" s="168">
        <f t="shared" si="32"/>
        <v>0</v>
      </c>
    </row>
    <row r="213" spans="1:15">
      <c r="A213" s="90" t="s">
        <v>16</v>
      </c>
      <c r="F213" s="1">
        <f>SUM(F211:F212)</f>
        <v>0</v>
      </c>
      <c r="H213" s="1">
        <f>SUM(H211:H212)</f>
        <v>0</v>
      </c>
      <c r="J213" s="1">
        <f>SUM(J211:J212)</f>
        <v>0</v>
      </c>
      <c r="L213" s="1">
        <f>SUM(L211:L212)</f>
        <v>0</v>
      </c>
      <c r="N213" s="91">
        <f>SUM(N211:N212)</f>
        <v>0</v>
      </c>
      <c r="O213" s="169">
        <f t="shared" si="32"/>
        <v>0</v>
      </c>
    </row>
    <row r="214" spans="1:15">
      <c r="A214" s="90" t="s">
        <v>134</v>
      </c>
      <c r="F214" s="71">
        <f>F40</f>
        <v>0</v>
      </c>
      <c r="H214" s="71">
        <f t="shared" ref="H214:N214" si="38">H40</f>
        <v>0</v>
      </c>
      <c r="J214" s="71">
        <f t="shared" si="38"/>
        <v>0</v>
      </c>
      <c r="L214" s="71">
        <f t="shared" si="38"/>
        <v>0</v>
      </c>
      <c r="N214" s="93">
        <f t="shared" si="38"/>
        <v>0</v>
      </c>
      <c r="O214" s="168">
        <f t="shared" si="32"/>
        <v>0</v>
      </c>
    </row>
    <row r="215" spans="1:15">
      <c r="A215" s="92" t="s">
        <v>133</v>
      </c>
      <c r="B215" s="71"/>
      <c r="C215" s="71"/>
      <c r="D215" s="71"/>
      <c r="E215" s="71"/>
      <c r="F215" s="71">
        <f>SUM(F213:F214)</f>
        <v>0</v>
      </c>
      <c r="G215" s="71"/>
      <c r="H215" s="71">
        <f>SUM(H213:H214)</f>
        <v>0</v>
      </c>
      <c r="I215" s="71"/>
      <c r="J215" s="71">
        <f>SUM(J213:J214)</f>
        <v>0</v>
      </c>
      <c r="K215" s="71"/>
      <c r="L215" s="71">
        <f>SUM(L213:L214)</f>
        <v>0</v>
      </c>
      <c r="M215" s="71"/>
      <c r="N215" s="93">
        <f>SUM(N213:N214)</f>
        <v>0</v>
      </c>
      <c r="O215" s="168">
        <f t="shared" si="32"/>
        <v>0</v>
      </c>
    </row>
    <row r="216" spans="1:15">
      <c r="A216" s="155" t="s">
        <v>135</v>
      </c>
      <c r="B216" s="150"/>
      <c r="C216" s="150"/>
      <c r="D216" s="150"/>
      <c r="E216" s="150"/>
      <c r="F216" s="150">
        <f>F198+F203+F208+F213</f>
        <v>0</v>
      </c>
      <c r="G216" s="150"/>
      <c r="H216" s="150">
        <f t="shared" ref="H216:N216" si="39">H198+H203+H208+H213</f>
        <v>0</v>
      </c>
      <c r="I216" s="150"/>
      <c r="J216" s="150">
        <f t="shared" si="39"/>
        <v>0</v>
      </c>
      <c r="K216" s="150"/>
      <c r="L216" s="150">
        <f t="shared" si="39"/>
        <v>0</v>
      </c>
      <c r="M216" s="150"/>
      <c r="N216" s="150">
        <f t="shared" si="39"/>
        <v>0</v>
      </c>
      <c r="O216" s="158">
        <f t="shared" si="32"/>
        <v>0</v>
      </c>
    </row>
    <row r="217" spans="1:15">
      <c r="A217" s="155" t="s">
        <v>136</v>
      </c>
      <c r="B217" s="150"/>
      <c r="C217" s="150"/>
      <c r="D217" s="150"/>
      <c r="E217" s="150"/>
      <c r="F217" s="150">
        <f>F199+F204+F209+F214</f>
        <v>0</v>
      </c>
      <c r="G217" s="150"/>
      <c r="H217" s="150">
        <f t="shared" ref="H217:N217" si="40">H199+H204+H209+H214</f>
        <v>0</v>
      </c>
      <c r="I217" s="150"/>
      <c r="J217" s="150">
        <f t="shared" si="40"/>
        <v>0</v>
      </c>
      <c r="K217" s="150"/>
      <c r="L217" s="150">
        <f t="shared" si="40"/>
        <v>0</v>
      </c>
      <c r="M217" s="150"/>
      <c r="N217" s="150">
        <f t="shared" si="40"/>
        <v>0</v>
      </c>
      <c r="O217" s="158">
        <f t="shared" si="32"/>
        <v>0</v>
      </c>
    </row>
    <row r="218" spans="1:15" ht="14" thickBot="1">
      <c r="A218" s="156" t="s">
        <v>137</v>
      </c>
      <c r="B218" s="157"/>
      <c r="C218" s="157"/>
      <c r="D218" s="157"/>
      <c r="E218" s="157"/>
      <c r="F218" s="157">
        <f>SUM(F216:F217)</f>
        <v>0</v>
      </c>
      <c r="G218" s="157"/>
      <c r="H218" s="157">
        <f t="shared" ref="H218:N218" si="41">SUM(H216:H217)</f>
        <v>0</v>
      </c>
      <c r="I218" s="157"/>
      <c r="J218" s="157">
        <f t="shared" si="41"/>
        <v>0</v>
      </c>
      <c r="K218" s="157"/>
      <c r="L218" s="157">
        <f t="shared" si="41"/>
        <v>0</v>
      </c>
      <c r="M218" s="157"/>
      <c r="N218" s="157">
        <f t="shared" si="41"/>
        <v>0</v>
      </c>
      <c r="O218" s="159">
        <f t="shared" si="32"/>
        <v>0</v>
      </c>
    </row>
    <row r="219" spans="1:15" ht="14" thickBot="1">
      <c r="A219" s="101"/>
    </row>
    <row r="220" spans="1:15" ht="26" thickBot="1">
      <c r="A220" s="102"/>
      <c r="B220" s="103" t="s">
        <v>80</v>
      </c>
      <c r="C220" s="104" t="s">
        <v>77</v>
      </c>
      <c r="D220" s="105"/>
      <c r="E220" s="107" t="s">
        <v>141</v>
      </c>
      <c r="F220" s="106" t="str">
        <f>F9</f>
        <v>Grant Yr1</v>
      </c>
      <c r="G220" s="107" t="s">
        <v>141</v>
      </c>
      <c r="H220" s="106" t="s">
        <v>207</v>
      </c>
      <c r="I220" s="107" t="s">
        <v>141</v>
      </c>
      <c r="J220" s="106" t="s">
        <v>208</v>
      </c>
      <c r="K220" s="107" t="s">
        <v>141</v>
      </c>
      <c r="L220" s="106" t="s">
        <v>209</v>
      </c>
      <c r="M220" s="107" t="s">
        <v>141</v>
      </c>
      <c r="N220" s="106" t="s">
        <v>210</v>
      </c>
      <c r="O220" s="145" t="s">
        <v>16</v>
      </c>
    </row>
    <row r="221" spans="1:15">
      <c r="A221" s="30" t="s">
        <v>69</v>
      </c>
    </row>
    <row r="222" spans="1:15">
      <c r="A222" s="160" t="str">
        <f>A44</f>
        <v xml:space="preserve">    Name</v>
      </c>
      <c r="B222" s="161" t="str">
        <f>B44</f>
        <v>Hourly</v>
      </c>
      <c r="C222" s="161"/>
      <c r="D222" s="161"/>
      <c r="E222" s="161">
        <f>F44</f>
        <v>0</v>
      </c>
      <c r="F222" s="161">
        <f>F44*F93</f>
        <v>0</v>
      </c>
      <c r="G222" s="161">
        <f>H44</f>
        <v>0</v>
      </c>
      <c r="H222" s="161">
        <f>H44*G93</f>
        <v>0</v>
      </c>
      <c r="I222" s="161">
        <f>J44</f>
        <v>0</v>
      </c>
      <c r="J222" s="161">
        <f>J44*H93</f>
        <v>0</v>
      </c>
      <c r="K222" s="161">
        <f>L44</f>
        <v>0</v>
      </c>
      <c r="L222" s="161">
        <f>L44*I93</f>
        <v>0</v>
      </c>
      <c r="M222" s="161">
        <f>N44</f>
        <v>0</v>
      </c>
      <c r="N222" s="161">
        <f>N44*J93</f>
        <v>0</v>
      </c>
      <c r="O222" s="162">
        <f t="shared" ref="O222:O234" si="42">F222+H222+J222+L222+N222</f>
        <v>0</v>
      </c>
    </row>
    <row r="223" spans="1:15">
      <c r="A223" s="90" t="s">
        <v>134</v>
      </c>
      <c r="F223" s="71">
        <f>F44</f>
        <v>0</v>
      </c>
      <c r="H223" s="71">
        <f>H44</f>
        <v>0</v>
      </c>
      <c r="J223" s="71">
        <f>J44</f>
        <v>0</v>
      </c>
      <c r="L223" s="71">
        <f>L44</f>
        <v>0</v>
      </c>
      <c r="N223" s="71">
        <f>N44</f>
        <v>0</v>
      </c>
      <c r="O223" s="146">
        <f t="shared" si="42"/>
        <v>0</v>
      </c>
    </row>
    <row r="224" spans="1:15" ht="14" thickBot="1">
      <c r="A224" s="90" t="s">
        <v>133</v>
      </c>
      <c r="F224" s="1">
        <f>SUM(F222:F223)</f>
        <v>0</v>
      </c>
      <c r="H224" s="1">
        <f t="shared" ref="H224:N224" si="43">SUM(H222:H223)</f>
        <v>0</v>
      </c>
      <c r="J224" s="1">
        <f t="shared" si="43"/>
        <v>0</v>
      </c>
      <c r="L224" s="1">
        <f t="shared" si="43"/>
        <v>0</v>
      </c>
      <c r="N224" s="1">
        <f t="shared" si="43"/>
        <v>0</v>
      </c>
      <c r="O224" s="148">
        <f t="shared" si="42"/>
        <v>0</v>
      </c>
    </row>
    <row r="225" spans="1:15">
      <c r="A225" s="160" t="str">
        <f>A45</f>
        <v xml:space="preserve">    Name</v>
      </c>
      <c r="B225" s="161" t="str">
        <f>B45</f>
        <v>Hourly</v>
      </c>
      <c r="C225" s="161"/>
      <c r="D225" s="161"/>
      <c r="E225" s="161">
        <f>F45</f>
        <v>0</v>
      </c>
      <c r="F225" s="161">
        <f>F45*F93</f>
        <v>0</v>
      </c>
      <c r="G225" s="161">
        <f>H45</f>
        <v>0</v>
      </c>
      <c r="H225" s="161">
        <f>H45*G93</f>
        <v>0</v>
      </c>
      <c r="I225" s="161">
        <f>J45</f>
        <v>0</v>
      </c>
      <c r="J225" s="161">
        <f>J45*H93</f>
        <v>0</v>
      </c>
      <c r="K225" s="161">
        <f>L45</f>
        <v>0</v>
      </c>
      <c r="L225" s="161">
        <f>L45*I93</f>
        <v>0</v>
      </c>
      <c r="M225" s="161">
        <f>N45</f>
        <v>0</v>
      </c>
      <c r="N225" s="161">
        <f>N45*J93</f>
        <v>0</v>
      </c>
      <c r="O225" s="162">
        <f t="shared" si="42"/>
        <v>0</v>
      </c>
    </row>
    <row r="226" spans="1:15">
      <c r="A226" s="90" t="s">
        <v>134</v>
      </c>
      <c r="F226" s="71">
        <f>F45</f>
        <v>0</v>
      </c>
      <c r="H226" s="71">
        <f>H45</f>
        <v>0</v>
      </c>
      <c r="J226" s="71">
        <f>J45</f>
        <v>0</v>
      </c>
      <c r="L226" s="71">
        <f>L45</f>
        <v>0</v>
      </c>
      <c r="N226" s="71">
        <f>N45</f>
        <v>0</v>
      </c>
      <c r="O226" s="146">
        <f t="shared" si="42"/>
        <v>0</v>
      </c>
    </row>
    <row r="227" spans="1:15" ht="14" thickBot="1">
      <c r="A227" s="90" t="s">
        <v>133</v>
      </c>
      <c r="F227" s="1">
        <f>SUM(F225:F226)</f>
        <v>0</v>
      </c>
      <c r="H227" s="1">
        <f>SUM(H225:H226)</f>
        <v>0</v>
      </c>
      <c r="J227" s="1">
        <f>SUM(J225:J226)</f>
        <v>0</v>
      </c>
      <c r="L227" s="1">
        <f>SUM(L225:L226)</f>
        <v>0</v>
      </c>
      <c r="N227" s="1">
        <f>SUM(N225:N226)</f>
        <v>0</v>
      </c>
      <c r="O227" s="148">
        <f t="shared" si="42"/>
        <v>0</v>
      </c>
    </row>
    <row r="228" spans="1:15">
      <c r="A228" s="160" t="str">
        <f>A46</f>
        <v xml:space="preserve">    Name</v>
      </c>
      <c r="B228" s="161" t="str">
        <f>B46</f>
        <v>Hourly</v>
      </c>
      <c r="C228" s="161"/>
      <c r="D228" s="161"/>
      <c r="E228" s="161">
        <f>F46</f>
        <v>0</v>
      </c>
      <c r="F228" s="161">
        <f>F46*F93</f>
        <v>0</v>
      </c>
      <c r="G228" s="161">
        <f>H46</f>
        <v>0</v>
      </c>
      <c r="H228" s="161">
        <f>H46*G93</f>
        <v>0</v>
      </c>
      <c r="I228" s="161">
        <f>J46</f>
        <v>0</v>
      </c>
      <c r="J228" s="161">
        <f>J46*H93</f>
        <v>0</v>
      </c>
      <c r="K228" s="161">
        <f>L46</f>
        <v>0</v>
      </c>
      <c r="L228" s="161">
        <f>L46*I93</f>
        <v>0</v>
      </c>
      <c r="M228" s="161">
        <f>N46</f>
        <v>0</v>
      </c>
      <c r="N228" s="161">
        <f>N46*J93</f>
        <v>0</v>
      </c>
      <c r="O228" s="162">
        <f t="shared" si="42"/>
        <v>0</v>
      </c>
    </row>
    <row r="229" spans="1:15">
      <c r="A229" s="90" t="s">
        <v>134</v>
      </c>
      <c r="F229" s="71">
        <f>F46</f>
        <v>0</v>
      </c>
      <c r="H229" s="71">
        <f>H46</f>
        <v>0</v>
      </c>
      <c r="J229" s="71">
        <f>J46</f>
        <v>0</v>
      </c>
      <c r="L229" s="71">
        <f>L46</f>
        <v>0</v>
      </c>
      <c r="N229" s="71">
        <f>N46</f>
        <v>0</v>
      </c>
      <c r="O229" s="146">
        <f t="shared" si="42"/>
        <v>0</v>
      </c>
    </row>
    <row r="230" spans="1:15" ht="14" thickBot="1">
      <c r="A230" s="90" t="s">
        <v>133</v>
      </c>
      <c r="F230" s="1">
        <f>SUM(F228:F229)</f>
        <v>0</v>
      </c>
      <c r="H230" s="1">
        <f>SUM(H228:H229)</f>
        <v>0</v>
      </c>
      <c r="J230" s="1">
        <f>SUM(J228:J229)</f>
        <v>0</v>
      </c>
      <c r="L230" s="1">
        <f>SUM(L228:L229)</f>
        <v>0</v>
      </c>
      <c r="N230" s="1">
        <f>SUM(N228:N229)</f>
        <v>0</v>
      </c>
      <c r="O230" s="148">
        <f t="shared" si="42"/>
        <v>0</v>
      </c>
    </row>
    <row r="231" spans="1:15">
      <c r="A231" s="160" t="str">
        <f>A47</f>
        <v xml:space="preserve">    Name</v>
      </c>
      <c r="B231" s="161" t="str">
        <f>B47</f>
        <v>Hourly</v>
      </c>
      <c r="C231" s="161"/>
      <c r="D231" s="161"/>
      <c r="E231" s="161">
        <f>F47</f>
        <v>0</v>
      </c>
      <c r="F231" s="161">
        <f>F47*F93</f>
        <v>0</v>
      </c>
      <c r="G231" s="161">
        <f>H47</f>
        <v>0</v>
      </c>
      <c r="H231" s="161">
        <f>H47*G93</f>
        <v>0</v>
      </c>
      <c r="I231" s="161">
        <f>J47</f>
        <v>0</v>
      </c>
      <c r="J231" s="161">
        <f>J47*H93</f>
        <v>0</v>
      </c>
      <c r="K231" s="161">
        <f>L47</f>
        <v>0</v>
      </c>
      <c r="L231" s="161">
        <f>L47*I93</f>
        <v>0</v>
      </c>
      <c r="M231" s="161">
        <f>N47</f>
        <v>0</v>
      </c>
      <c r="N231" s="161">
        <f>N47*J93</f>
        <v>0</v>
      </c>
      <c r="O231" s="162">
        <f t="shared" si="42"/>
        <v>0</v>
      </c>
    </row>
    <row r="232" spans="1:15">
      <c r="A232" s="90" t="s">
        <v>134</v>
      </c>
      <c r="F232" s="71">
        <f>F47</f>
        <v>0</v>
      </c>
      <c r="H232" s="71">
        <f>H47</f>
        <v>0</v>
      </c>
      <c r="J232" s="71">
        <f>J47</f>
        <v>0</v>
      </c>
      <c r="L232" s="71">
        <f>L47</f>
        <v>0</v>
      </c>
      <c r="N232" s="71">
        <f>N47</f>
        <v>0</v>
      </c>
      <c r="O232" s="146">
        <f t="shared" si="42"/>
        <v>0</v>
      </c>
    </row>
    <row r="233" spans="1:15" ht="14" thickBot="1">
      <c r="A233" s="90" t="s">
        <v>133</v>
      </c>
      <c r="F233" s="1">
        <f>SUM(F231:F232)</f>
        <v>0</v>
      </c>
      <c r="H233" s="1">
        <f>SUM(H231:H232)</f>
        <v>0</v>
      </c>
      <c r="J233" s="1">
        <f>SUM(J231:J232)</f>
        <v>0</v>
      </c>
      <c r="L233" s="1">
        <f>SUM(L231:L232)</f>
        <v>0</v>
      </c>
      <c r="N233" s="1">
        <f>SUM(N231:N232)</f>
        <v>0</v>
      </c>
      <c r="O233" s="147">
        <f t="shared" si="42"/>
        <v>0</v>
      </c>
    </row>
    <row r="234" spans="1:15">
      <c r="A234" s="153" t="s">
        <v>135</v>
      </c>
      <c r="B234" s="154"/>
      <c r="C234" s="154"/>
      <c r="D234" s="154"/>
      <c r="E234" s="154"/>
      <c r="F234" s="154">
        <f>F222+F225+F228+F231</f>
        <v>0</v>
      </c>
      <c r="G234" s="154"/>
      <c r="H234" s="154">
        <f t="shared" ref="H234:N234" si="44">H222+H225+H228+H231</f>
        <v>0</v>
      </c>
      <c r="I234" s="154"/>
      <c r="J234" s="154">
        <f t="shared" si="44"/>
        <v>0</v>
      </c>
      <c r="K234" s="154"/>
      <c r="L234" s="154">
        <f t="shared" si="44"/>
        <v>0</v>
      </c>
      <c r="M234" s="154"/>
      <c r="N234" s="154">
        <f t="shared" si="44"/>
        <v>0</v>
      </c>
      <c r="O234" s="151">
        <f t="shared" si="42"/>
        <v>0</v>
      </c>
    </row>
    <row r="235" spans="1:15">
      <c r="A235" s="155" t="s">
        <v>136</v>
      </c>
      <c r="B235" s="150"/>
      <c r="C235" s="150"/>
      <c r="D235" s="150"/>
      <c r="E235" s="150"/>
      <c r="F235" s="150">
        <f>F223+F226+F229+F232</f>
        <v>0</v>
      </c>
      <c r="G235" s="150"/>
      <c r="H235" s="150">
        <f t="shared" ref="H235:N235" si="45">H223+H226+H229+H232</f>
        <v>0</v>
      </c>
      <c r="I235" s="150"/>
      <c r="J235" s="150">
        <f t="shared" si="45"/>
        <v>0</v>
      </c>
      <c r="K235" s="150"/>
      <c r="L235" s="150">
        <f t="shared" si="45"/>
        <v>0</v>
      </c>
      <c r="M235" s="150"/>
      <c r="N235" s="150">
        <f t="shared" si="45"/>
        <v>0</v>
      </c>
      <c r="O235" s="158">
        <f>F235+H235+J235+L235+N235</f>
        <v>0</v>
      </c>
    </row>
    <row r="236" spans="1:15" ht="14" thickBot="1">
      <c r="A236" s="156" t="s">
        <v>137</v>
      </c>
      <c r="B236" s="157"/>
      <c r="C236" s="157"/>
      <c r="D236" s="157"/>
      <c r="E236" s="157"/>
      <c r="F236" s="157">
        <f>SUM(F234:F235)</f>
        <v>0</v>
      </c>
      <c r="G236" s="157"/>
      <c r="H236" s="157">
        <f>SUM(H234:H235)</f>
        <v>0</v>
      </c>
      <c r="I236" s="157"/>
      <c r="J236" s="157">
        <f>SUM(J234:J235)</f>
        <v>0</v>
      </c>
      <c r="K236" s="157"/>
      <c r="L236" s="157">
        <f>SUM(L234:L235)</f>
        <v>0</v>
      </c>
      <c r="M236" s="157"/>
      <c r="N236" s="157">
        <f>SUM(N234:N235)</f>
        <v>0</v>
      </c>
      <c r="O236" s="159">
        <f>F236+H236+J236+L236+N236</f>
        <v>0</v>
      </c>
    </row>
    <row r="237" spans="1:15" ht="14" thickBot="1">
      <c r="A237" s="101"/>
    </row>
    <row r="238" spans="1:15" ht="26" thickBot="1">
      <c r="A238" s="102"/>
      <c r="B238" s="103" t="s">
        <v>80</v>
      </c>
      <c r="C238" s="104" t="s">
        <v>77</v>
      </c>
      <c r="D238" s="105"/>
      <c r="E238" s="107" t="s">
        <v>91</v>
      </c>
      <c r="F238" s="106" t="s">
        <v>92</v>
      </c>
      <c r="G238" s="107" t="s">
        <v>93</v>
      </c>
      <c r="H238" s="106" t="s">
        <v>94</v>
      </c>
      <c r="I238" s="107" t="s">
        <v>95</v>
      </c>
      <c r="J238" s="106" t="s">
        <v>96</v>
      </c>
      <c r="K238" s="107" t="s">
        <v>97</v>
      </c>
      <c r="L238" s="106" t="s">
        <v>98</v>
      </c>
      <c r="M238" s="107" t="s">
        <v>99</v>
      </c>
      <c r="N238" s="108" t="s">
        <v>100</v>
      </c>
      <c r="O238" s="145" t="s">
        <v>16</v>
      </c>
    </row>
    <row r="239" spans="1:15">
      <c r="A239" s="20" t="s">
        <v>20</v>
      </c>
    </row>
    <row r="240" spans="1:15">
      <c r="A240" s="160" t="str">
        <f>A51</f>
        <v xml:space="preserve">    Name</v>
      </c>
      <c r="B240" s="161" t="str">
        <f>B51</f>
        <v>12-Month</v>
      </c>
      <c r="C240" s="161">
        <f>C51</f>
        <v>0</v>
      </c>
      <c r="D240" s="161"/>
      <c r="E240" s="161">
        <f>D51</f>
        <v>0</v>
      </c>
      <c r="F240" s="161">
        <f>F51*F$94</f>
        <v>0</v>
      </c>
      <c r="G240" s="161">
        <f>D51*InflationY2</f>
        <v>0</v>
      </c>
      <c r="H240" s="161">
        <f>H51*G$94</f>
        <v>0</v>
      </c>
      <c r="I240" s="161">
        <f>D51*InflationY3</f>
        <v>0</v>
      </c>
      <c r="J240" s="161">
        <f>J51*H$94</f>
        <v>0</v>
      </c>
      <c r="K240" s="161">
        <f>D51*InflationY4</f>
        <v>0</v>
      </c>
      <c r="L240" s="161">
        <f>L51*I$94</f>
        <v>0</v>
      </c>
      <c r="M240" s="161">
        <f>D51*InflationY5</f>
        <v>0</v>
      </c>
      <c r="N240" s="163">
        <f>N51*J$94</f>
        <v>0</v>
      </c>
      <c r="O240" s="167">
        <f t="shared" ref="O240:O262" si="46">F240+H240+J240+L240+N240</f>
        <v>0</v>
      </c>
    </row>
    <row r="241" spans="1:15">
      <c r="A241" s="90" t="s">
        <v>113</v>
      </c>
      <c r="F241" s="71">
        <f>PostDocIns/12*$C51*E51*InflationY1</f>
        <v>0</v>
      </c>
      <c r="H241" s="71">
        <f>PostDocIns/12*$C51*G51*InflationY2</f>
        <v>0</v>
      </c>
      <c r="J241" s="71">
        <f>PostDocIns/12*$C51*I51*InflationY3</f>
        <v>0</v>
      </c>
      <c r="L241" s="71">
        <f>PostDocIns/12*$C51*K51*InflationY4</f>
        <v>0</v>
      </c>
      <c r="N241" s="93">
        <f>PostDocIns/12*$C51*M51*InflationY5</f>
        <v>0</v>
      </c>
      <c r="O241" s="168">
        <f t="shared" si="46"/>
        <v>0</v>
      </c>
    </row>
    <row r="242" spans="1:15">
      <c r="A242" s="90" t="s">
        <v>142</v>
      </c>
      <c r="F242" s="1">
        <f>SUM(F240:F241)</f>
        <v>0</v>
      </c>
      <c r="H242" s="1">
        <f>SUM(H240:H241)</f>
        <v>0</v>
      </c>
      <c r="J242" s="1">
        <f>SUM(J240:J241)</f>
        <v>0</v>
      </c>
      <c r="L242" s="1">
        <f>SUM(L240:L241)</f>
        <v>0</v>
      </c>
      <c r="N242" s="91">
        <f>SUM(N240:N241)</f>
        <v>0</v>
      </c>
      <c r="O242" s="169">
        <f t="shared" si="46"/>
        <v>0</v>
      </c>
    </row>
    <row r="243" spans="1:15">
      <c r="A243" s="90" t="s">
        <v>134</v>
      </c>
      <c r="F243" s="71">
        <f>F51</f>
        <v>0</v>
      </c>
      <c r="H243" s="71">
        <f t="shared" ref="H243:N243" si="47">H51</f>
        <v>0</v>
      </c>
      <c r="J243" s="71">
        <f t="shared" si="47"/>
        <v>0</v>
      </c>
      <c r="L243" s="71">
        <f t="shared" si="47"/>
        <v>0</v>
      </c>
      <c r="N243" s="93">
        <f t="shared" si="47"/>
        <v>0</v>
      </c>
      <c r="O243" s="168">
        <f t="shared" si="46"/>
        <v>0</v>
      </c>
    </row>
    <row r="244" spans="1:15">
      <c r="A244" s="92" t="s">
        <v>133</v>
      </c>
      <c r="B244" s="71"/>
      <c r="C244" s="71"/>
      <c r="D244" s="71"/>
      <c r="E244" s="71"/>
      <c r="F244" s="71">
        <f>SUM(F242:F243)</f>
        <v>0</v>
      </c>
      <c r="G244" s="71"/>
      <c r="H244" s="71">
        <f>SUM(H242:H243)</f>
        <v>0</v>
      </c>
      <c r="I244" s="71"/>
      <c r="J244" s="71">
        <f>SUM(J242:J243)</f>
        <v>0</v>
      </c>
      <c r="K244" s="71"/>
      <c r="L244" s="71">
        <f>SUM(L242:L243)</f>
        <v>0</v>
      </c>
      <c r="M244" s="71"/>
      <c r="N244" s="93">
        <f>SUM(N242:N243)</f>
        <v>0</v>
      </c>
      <c r="O244" s="168">
        <f t="shared" si="46"/>
        <v>0</v>
      </c>
    </row>
    <row r="245" spans="1:15">
      <c r="A245" s="160" t="str">
        <f>A52</f>
        <v xml:space="preserve">    Name</v>
      </c>
      <c r="B245" s="161" t="str">
        <f>B52</f>
        <v>12-Month</v>
      </c>
      <c r="C245" s="161">
        <f>C52</f>
        <v>0</v>
      </c>
      <c r="D245" s="161"/>
      <c r="E245" s="161">
        <f>D52</f>
        <v>0</v>
      </c>
      <c r="F245" s="161">
        <f>F52*F$94</f>
        <v>0</v>
      </c>
      <c r="G245" s="161">
        <f>D52*InflationY2</f>
        <v>0</v>
      </c>
      <c r="H245" s="161">
        <f>H52*G$94</f>
        <v>0</v>
      </c>
      <c r="I245" s="161">
        <f>D52*InflationY3</f>
        <v>0</v>
      </c>
      <c r="J245" s="161">
        <f>J52*H$94</f>
        <v>0</v>
      </c>
      <c r="K245" s="161">
        <f>D52*InflationY4</f>
        <v>0</v>
      </c>
      <c r="L245" s="161">
        <f>L52*I$94</f>
        <v>0</v>
      </c>
      <c r="M245" s="161">
        <f>D52*InflationY5</f>
        <v>0</v>
      </c>
      <c r="N245" s="163">
        <f>N52*J$94</f>
        <v>0</v>
      </c>
      <c r="O245" s="167">
        <f t="shared" si="46"/>
        <v>0</v>
      </c>
    </row>
    <row r="246" spans="1:15">
      <c r="A246" s="90" t="s">
        <v>113</v>
      </c>
      <c r="F246" s="71">
        <f>PostDocIns/12*$C52*E52*InflationY1</f>
        <v>0</v>
      </c>
      <c r="H246" s="71">
        <f>PostDocIns/12*$C52*G52*InflationY2</f>
        <v>0</v>
      </c>
      <c r="J246" s="71">
        <f>PostDocIns/12*$C52*I52*InflationY3</f>
        <v>0</v>
      </c>
      <c r="L246" s="71">
        <f>PostDocIns/12*$C52*K52*InflationY4</f>
        <v>0</v>
      </c>
      <c r="N246" s="93">
        <f>PostDocIns/12*$C52*M52*InflationY5</f>
        <v>0</v>
      </c>
      <c r="O246" s="168">
        <f t="shared" si="46"/>
        <v>0</v>
      </c>
    </row>
    <row r="247" spans="1:15">
      <c r="A247" s="90" t="s">
        <v>142</v>
      </c>
      <c r="F247" s="1">
        <f>SUM(F245:F246)</f>
        <v>0</v>
      </c>
      <c r="H247" s="1">
        <f>SUM(H245:H246)</f>
        <v>0</v>
      </c>
      <c r="J247" s="1">
        <f>SUM(J245:J246)</f>
        <v>0</v>
      </c>
      <c r="L247" s="1">
        <f>SUM(L245:L246)</f>
        <v>0</v>
      </c>
      <c r="N247" s="91">
        <f>SUM(N245:N246)</f>
        <v>0</v>
      </c>
      <c r="O247" s="169">
        <f t="shared" si="46"/>
        <v>0</v>
      </c>
    </row>
    <row r="248" spans="1:15">
      <c r="A248" s="90" t="s">
        <v>134</v>
      </c>
      <c r="F248" s="71">
        <f>F52</f>
        <v>0</v>
      </c>
      <c r="H248" s="71">
        <f>H52</f>
        <v>0</v>
      </c>
      <c r="J248" s="71">
        <f>J52</f>
        <v>0</v>
      </c>
      <c r="L248" s="71">
        <f>L52</f>
        <v>0</v>
      </c>
      <c r="N248" s="93">
        <f>N52</f>
        <v>0</v>
      </c>
      <c r="O248" s="168">
        <f t="shared" si="46"/>
        <v>0</v>
      </c>
    </row>
    <row r="249" spans="1:15">
      <c r="A249" s="92" t="s">
        <v>133</v>
      </c>
      <c r="B249" s="71"/>
      <c r="C249" s="71"/>
      <c r="D249" s="71"/>
      <c r="E249" s="71"/>
      <c r="F249" s="71">
        <f>SUM(F247:F248)</f>
        <v>0</v>
      </c>
      <c r="G249" s="71"/>
      <c r="H249" s="71">
        <f>SUM(H247:H248)</f>
        <v>0</v>
      </c>
      <c r="I249" s="71"/>
      <c r="J249" s="71">
        <f>SUM(J247:J248)</f>
        <v>0</v>
      </c>
      <c r="K249" s="71"/>
      <c r="L249" s="71">
        <f>SUM(L247:L248)</f>
        <v>0</v>
      </c>
      <c r="M249" s="71"/>
      <c r="N249" s="93">
        <f>SUM(N247:N248)</f>
        <v>0</v>
      </c>
      <c r="O249" s="168">
        <f t="shared" si="46"/>
        <v>0</v>
      </c>
    </row>
    <row r="250" spans="1:15">
      <c r="A250" s="160" t="str">
        <f>A53</f>
        <v xml:space="preserve">    Name</v>
      </c>
      <c r="B250" s="161" t="str">
        <f>B53</f>
        <v>12-Month</v>
      </c>
      <c r="C250" s="161">
        <f>C53</f>
        <v>0</v>
      </c>
      <c r="D250" s="161"/>
      <c r="E250" s="161">
        <f>D53</f>
        <v>0</v>
      </c>
      <c r="F250" s="161">
        <f>F53*F$94</f>
        <v>0</v>
      </c>
      <c r="G250" s="161">
        <f>D53*InflationY2</f>
        <v>0</v>
      </c>
      <c r="H250" s="161">
        <f>H53*G$94</f>
        <v>0</v>
      </c>
      <c r="I250" s="161">
        <f>D53*InflationY3</f>
        <v>0</v>
      </c>
      <c r="J250" s="161">
        <f>J53*H$94</f>
        <v>0</v>
      </c>
      <c r="K250" s="161">
        <f>D53*InflationY4</f>
        <v>0</v>
      </c>
      <c r="L250" s="161">
        <f>L53*I$94</f>
        <v>0</v>
      </c>
      <c r="M250" s="161">
        <f>D53*InflationY5</f>
        <v>0</v>
      </c>
      <c r="N250" s="163">
        <f>N53*J$94</f>
        <v>0</v>
      </c>
      <c r="O250" s="167">
        <f t="shared" si="46"/>
        <v>0</v>
      </c>
    </row>
    <row r="251" spans="1:15">
      <c r="A251" s="90" t="s">
        <v>113</v>
      </c>
      <c r="F251" s="71">
        <f>PostDocIns/12*$C53*E53*InflationY1</f>
        <v>0</v>
      </c>
      <c r="H251" s="71">
        <f>PostDocIns/12*$C53*G53*InflationY2</f>
        <v>0</v>
      </c>
      <c r="J251" s="71">
        <f>PostDocIns/12*$C53*I53*InflationY3</f>
        <v>0</v>
      </c>
      <c r="L251" s="71">
        <f>PostDocIns/12*$C53*K53*InflationY4</f>
        <v>0</v>
      </c>
      <c r="N251" s="93">
        <f>PostDocIns/12*$C53*M53*InflationY5</f>
        <v>0</v>
      </c>
      <c r="O251" s="168">
        <f t="shared" si="46"/>
        <v>0</v>
      </c>
    </row>
    <row r="252" spans="1:15">
      <c r="A252" s="90" t="s">
        <v>142</v>
      </c>
      <c r="F252" s="1">
        <f>SUM(F250:F251)</f>
        <v>0</v>
      </c>
      <c r="H252" s="1">
        <f>SUM(H250:H251)</f>
        <v>0</v>
      </c>
      <c r="J252" s="1">
        <f>SUM(J250:J251)</f>
        <v>0</v>
      </c>
      <c r="L252" s="1">
        <f>SUM(L250:L251)</f>
        <v>0</v>
      </c>
      <c r="N252" s="91">
        <f>SUM(N250:N251)</f>
        <v>0</v>
      </c>
      <c r="O252" s="169">
        <f t="shared" si="46"/>
        <v>0</v>
      </c>
    </row>
    <row r="253" spans="1:15">
      <c r="A253" s="90" t="s">
        <v>134</v>
      </c>
      <c r="F253" s="71">
        <f>F53</f>
        <v>0</v>
      </c>
      <c r="H253" s="71">
        <f>H53</f>
        <v>0</v>
      </c>
      <c r="J253" s="71">
        <f>J53</f>
        <v>0</v>
      </c>
      <c r="L253" s="71">
        <f>L53</f>
        <v>0</v>
      </c>
      <c r="N253" s="93">
        <f>N53</f>
        <v>0</v>
      </c>
      <c r="O253" s="168">
        <f t="shared" si="46"/>
        <v>0</v>
      </c>
    </row>
    <row r="254" spans="1:15">
      <c r="A254" s="92" t="s">
        <v>133</v>
      </c>
      <c r="B254" s="71"/>
      <c r="C254" s="71"/>
      <c r="D254" s="71"/>
      <c r="E254" s="71"/>
      <c r="F254" s="71">
        <f>SUM(F252:F253)</f>
        <v>0</v>
      </c>
      <c r="G254" s="71"/>
      <c r="H254" s="71">
        <f>SUM(H252:H253)</f>
        <v>0</v>
      </c>
      <c r="I254" s="71"/>
      <c r="J254" s="71">
        <f>SUM(J252:J253)</f>
        <v>0</v>
      </c>
      <c r="K254" s="71"/>
      <c r="L254" s="71">
        <f>SUM(L252:L253)</f>
        <v>0</v>
      </c>
      <c r="M254" s="71"/>
      <c r="N254" s="93">
        <f>SUM(N252:N253)</f>
        <v>0</v>
      </c>
      <c r="O254" s="168">
        <f t="shared" si="46"/>
        <v>0</v>
      </c>
    </row>
    <row r="255" spans="1:15">
      <c r="A255" s="160" t="str">
        <f>A54</f>
        <v xml:space="preserve">    Name</v>
      </c>
      <c r="B255" s="161" t="str">
        <f>B54</f>
        <v>12-Month</v>
      </c>
      <c r="C255" s="161">
        <f>C54</f>
        <v>0</v>
      </c>
      <c r="D255" s="161"/>
      <c r="E255" s="161">
        <f>D54</f>
        <v>0</v>
      </c>
      <c r="F255" s="161">
        <f>F54*F$94</f>
        <v>0</v>
      </c>
      <c r="G255" s="161">
        <f>D54*InflationY2</f>
        <v>0</v>
      </c>
      <c r="H255" s="161">
        <f>H54*G$94</f>
        <v>0</v>
      </c>
      <c r="I255" s="161">
        <f>D54*InflationY3</f>
        <v>0</v>
      </c>
      <c r="J255" s="161">
        <f>J54*H$94</f>
        <v>0</v>
      </c>
      <c r="K255" s="161">
        <f>D54*InflationY4</f>
        <v>0</v>
      </c>
      <c r="L255" s="161">
        <f>L54*I$94</f>
        <v>0</v>
      </c>
      <c r="M255" s="161">
        <f>D54*InflationY5</f>
        <v>0</v>
      </c>
      <c r="N255" s="163">
        <f>N54*J$94</f>
        <v>0</v>
      </c>
      <c r="O255" s="167">
        <f t="shared" si="46"/>
        <v>0</v>
      </c>
    </row>
    <row r="256" spans="1:15">
      <c r="A256" s="90" t="s">
        <v>113</v>
      </c>
      <c r="F256" s="71">
        <f>PostDocIns/12*$C54*E54*InflationY1</f>
        <v>0</v>
      </c>
      <c r="H256" s="71">
        <f>PostDocIns/12*$C54*G54*InflationY2</f>
        <v>0</v>
      </c>
      <c r="J256" s="71">
        <f>PostDocIns/12*$C54*I54*InflationY3</f>
        <v>0</v>
      </c>
      <c r="L256" s="71">
        <f>PostDocIns/12*$C54*K54*InflationY4</f>
        <v>0</v>
      </c>
      <c r="N256" s="93">
        <f>PostDocIns/12*$C54*M54*InflationY5</f>
        <v>0</v>
      </c>
      <c r="O256" s="168">
        <f t="shared" si="46"/>
        <v>0</v>
      </c>
    </row>
    <row r="257" spans="1:15">
      <c r="A257" s="90" t="s">
        <v>142</v>
      </c>
      <c r="F257" s="1">
        <f>SUM(F255:F256)</f>
        <v>0</v>
      </c>
      <c r="H257" s="1">
        <f>SUM(H255:H256)</f>
        <v>0</v>
      </c>
      <c r="J257" s="1">
        <f>SUM(J255:J256)</f>
        <v>0</v>
      </c>
      <c r="L257" s="1">
        <f>SUM(L255:L256)</f>
        <v>0</v>
      </c>
      <c r="N257" s="91">
        <f>SUM(N255:N256)</f>
        <v>0</v>
      </c>
      <c r="O257" s="169">
        <f t="shared" si="46"/>
        <v>0</v>
      </c>
    </row>
    <row r="258" spans="1:15">
      <c r="A258" s="90" t="s">
        <v>134</v>
      </c>
      <c r="F258" s="71">
        <f>F54</f>
        <v>0</v>
      </c>
      <c r="H258" s="71">
        <f t="shared" ref="H258:N258" si="48">H54</f>
        <v>0</v>
      </c>
      <c r="J258" s="71">
        <f t="shared" si="48"/>
        <v>0</v>
      </c>
      <c r="L258" s="71">
        <f t="shared" si="48"/>
        <v>0</v>
      </c>
      <c r="N258" s="93">
        <f t="shared" si="48"/>
        <v>0</v>
      </c>
      <c r="O258" s="168">
        <f t="shared" si="46"/>
        <v>0</v>
      </c>
    </row>
    <row r="259" spans="1:15" ht="14" thickBot="1">
      <c r="A259" s="92" t="s">
        <v>133</v>
      </c>
      <c r="B259" s="71"/>
      <c r="C259" s="71"/>
      <c r="D259" s="71"/>
      <c r="E259" s="71"/>
      <c r="F259" s="71">
        <f>SUM(F257:F258)</f>
        <v>0</v>
      </c>
      <c r="G259" s="71"/>
      <c r="H259" s="71">
        <f>SUM(H257:H258)</f>
        <v>0</v>
      </c>
      <c r="I259" s="71"/>
      <c r="J259" s="71">
        <f>SUM(J257:J258)</f>
        <v>0</v>
      </c>
      <c r="K259" s="71"/>
      <c r="L259" s="71">
        <f>SUM(L257:L258)</f>
        <v>0</v>
      </c>
      <c r="M259" s="71"/>
      <c r="N259" s="93">
        <f>SUM(N257:N258)</f>
        <v>0</v>
      </c>
      <c r="O259" s="168">
        <f t="shared" si="46"/>
        <v>0</v>
      </c>
    </row>
    <row r="260" spans="1:15">
      <c r="A260" s="153" t="s">
        <v>135</v>
      </c>
      <c r="B260" s="154"/>
      <c r="C260" s="154"/>
      <c r="D260" s="154"/>
      <c r="E260" s="154"/>
      <c r="F260" s="154">
        <f>F242+F247+F252+F257</f>
        <v>0</v>
      </c>
      <c r="G260" s="154"/>
      <c r="H260" s="154">
        <f t="shared" ref="H260:N260" si="49">H242+H247+H252+H257</f>
        <v>0</v>
      </c>
      <c r="I260" s="154"/>
      <c r="J260" s="154">
        <f t="shared" si="49"/>
        <v>0</v>
      </c>
      <c r="K260" s="154"/>
      <c r="L260" s="154">
        <f t="shared" si="49"/>
        <v>0</v>
      </c>
      <c r="M260" s="154"/>
      <c r="N260" s="154">
        <f t="shared" si="49"/>
        <v>0</v>
      </c>
      <c r="O260" s="151">
        <f t="shared" si="46"/>
        <v>0</v>
      </c>
    </row>
    <row r="261" spans="1:15">
      <c r="A261" s="155" t="s">
        <v>136</v>
      </c>
      <c r="B261" s="150"/>
      <c r="C261" s="150"/>
      <c r="D261" s="150"/>
      <c r="E261" s="150"/>
      <c r="F261" s="150">
        <f t="shared" ref="F261:N262" si="50">F243+F248+F253+F258</f>
        <v>0</v>
      </c>
      <c r="G261" s="150"/>
      <c r="H261" s="150">
        <f t="shared" si="50"/>
        <v>0</v>
      </c>
      <c r="I261" s="150"/>
      <c r="J261" s="150">
        <f t="shared" si="50"/>
        <v>0</v>
      </c>
      <c r="K261" s="150"/>
      <c r="L261" s="150">
        <f t="shared" si="50"/>
        <v>0</v>
      </c>
      <c r="M261" s="150"/>
      <c r="N261" s="150">
        <f t="shared" si="50"/>
        <v>0</v>
      </c>
      <c r="O261" s="158">
        <f t="shared" si="46"/>
        <v>0</v>
      </c>
    </row>
    <row r="262" spans="1:15" ht="14" thickBot="1">
      <c r="A262" s="156" t="s">
        <v>137</v>
      </c>
      <c r="B262" s="157"/>
      <c r="C262" s="157"/>
      <c r="D262" s="157"/>
      <c r="E262" s="157"/>
      <c r="F262" s="157">
        <f t="shared" si="50"/>
        <v>0</v>
      </c>
      <c r="G262" s="157"/>
      <c r="H262" s="157">
        <f t="shared" si="50"/>
        <v>0</v>
      </c>
      <c r="I262" s="157"/>
      <c r="J262" s="157">
        <f t="shared" si="50"/>
        <v>0</v>
      </c>
      <c r="K262" s="157"/>
      <c r="L262" s="157">
        <f t="shared" si="50"/>
        <v>0</v>
      </c>
      <c r="M262" s="157"/>
      <c r="N262" s="157">
        <f t="shared" si="50"/>
        <v>0</v>
      </c>
      <c r="O262" s="159">
        <f t="shared" si="46"/>
        <v>0</v>
      </c>
    </row>
    <row r="263" spans="1:15" ht="14" thickBot="1">
      <c r="A263" s="101"/>
    </row>
    <row r="264" spans="1:15" ht="26" thickBot="1">
      <c r="A264" s="102"/>
      <c r="B264" s="103" t="s">
        <v>80</v>
      </c>
      <c r="C264" s="104" t="s">
        <v>77</v>
      </c>
      <c r="D264" s="105"/>
      <c r="E264" s="107" t="s">
        <v>91</v>
      </c>
      <c r="F264" s="106" t="s">
        <v>92</v>
      </c>
      <c r="G264" s="107" t="s">
        <v>93</v>
      </c>
      <c r="H264" s="106" t="s">
        <v>94</v>
      </c>
      <c r="I264" s="107" t="s">
        <v>95</v>
      </c>
      <c r="J264" s="106" t="s">
        <v>96</v>
      </c>
      <c r="K264" s="107" t="s">
        <v>97</v>
      </c>
      <c r="L264" s="106" t="s">
        <v>98</v>
      </c>
      <c r="M264" s="107" t="s">
        <v>99</v>
      </c>
      <c r="N264" s="108" t="s">
        <v>100</v>
      </c>
      <c r="O264" s="145" t="s">
        <v>16</v>
      </c>
    </row>
    <row r="265" spans="1:15">
      <c r="A265" s="30" t="s">
        <v>238</v>
      </c>
    </row>
    <row r="266" spans="1:15">
      <c r="A266" s="160" t="str">
        <f>A58</f>
        <v xml:space="preserve">    Name</v>
      </c>
      <c r="B266" s="161" t="str">
        <f>B58</f>
        <v>Select</v>
      </c>
      <c r="C266" s="161">
        <f>C58</f>
        <v>0</v>
      </c>
      <c r="D266" s="161"/>
      <c r="E266" s="161">
        <f>D58</f>
        <v>0</v>
      </c>
      <c r="F266" s="161">
        <f>F58*F$95</f>
        <v>0</v>
      </c>
      <c r="G266" s="161">
        <f>$D$58*InflationY2</f>
        <v>0</v>
      </c>
      <c r="H266" s="161">
        <f>H58*G$95</f>
        <v>0</v>
      </c>
      <c r="I266" s="161">
        <f>$D$58*InflationY3</f>
        <v>0</v>
      </c>
      <c r="J266" s="161">
        <f>J58*H$95</f>
        <v>0</v>
      </c>
      <c r="K266" s="161">
        <f>$D$58*InflationY4</f>
        <v>0</v>
      </c>
      <c r="L266" s="161">
        <f>L58*I$95</f>
        <v>0</v>
      </c>
      <c r="M266" s="161">
        <f>$D$58*InflationY5</f>
        <v>0</v>
      </c>
      <c r="N266" s="163">
        <f>N58*J$95</f>
        <v>0</v>
      </c>
      <c r="O266" s="167">
        <f t="shared" ref="O266:O275" si="51">F266+H266+J266+L266+N266</f>
        <v>0</v>
      </c>
    </row>
    <row r="267" spans="1:15">
      <c r="A267" s="90" t="s">
        <v>113</v>
      </c>
      <c r="F267" s="71">
        <f>IF($B58="PhD",PHDIns,0)/12*$C58*E58*InflationY1</f>
        <v>0</v>
      </c>
      <c r="H267" s="71">
        <f>IF($B58="PhD",PHDIns,0)/12*$C58*G58*InflationY2</f>
        <v>0</v>
      </c>
      <c r="J267" s="71">
        <f>IF($B58="PhD",PHDIns,0)/12*$C58*I58*InflationY3</f>
        <v>0</v>
      </c>
      <c r="L267" s="71">
        <f>IF($B58="PhD",PHDIns,0)/12*$C58*K58*InflationY4</f>
        <v>0</v>
      </c>
      <c r="N267" s="93">
        <f>IF($B58="PhD",PHDIns,0)/12*$C58*M58*InflationY5</f>
        <v>0</v>
      </c>
      <c r="O267" s="168">
        <f t="shared" si="51"/>
        <v>0</v>
      </c>
    </row>
    <row r="268" spans="1:15">
      <c r="A268" s="90" t="s">
        <v>142</v>
      </c>
      <c r="F268" s="1">
        <f>SUM(F266:F267)</f>
        <v>0</v>
      </c>
      <c r="H268" s="1">
        <f>SUM(H266:H267)</f>
        <v>0</v>
      </c>
      <c r="J268" s="1">
        <f>SUM(J266:J267)</f>
        <v>0</v>
      </c>
      <c r="L268" s="1">
        <f>SUM(L266:L267)</f>
        <v>0</v>
      </c>
      <c r="N268" s="91">
        <f>SUM(N266:N267)</f>
        <v>0</v>
      </c>
      <c r="O268" s="169">
        <f t="shared" si="51"/>
        <v>0</v>
      </c>
    </row>
    <row r="269" spans="1:15">
      <c r="A269" s="90" t="s">
        <v>134</v>
      </c>
      <c r="F269" s="71">
        <f>F58</f>
        <v>0</v>
      </c>
      <c r="H269" s="71">
        <f t="shared" ref="H269:N269" si="52">H58</f>
        <v>0</v>
      </c>
      <c r="J269" s="71">
        <f t="shared" si="52"/>
        <v>0</v>
      </c>
      <c r="L269" s="71">
        <f t="shared" si="52"/>
        <v>0</v>
      </c>
      <c r="N269" s="93">
        <f t="shared" si="52"/>
        <v>0</v>
      </c>
      <c r="O269" s="168">
        <f t="shared" si="51"/>
        <v>0</v>
      </c>
    </row>
    <row r="270" spans="1:15">
      <c r="A270" s="92" t="s">
        <v>133</v>
      </c>
      <c r="B270" s="71"/>
      <c r="C270" s="71"/>
      <c r="D270" s="71"/>
      <c r="E270" s="71"/>
      <c r="F270" s="71">
        <f>SUM(F268:F269)</f>
        <v>0</v>
      </c>
      <c r="G270" s="71"/>
      <c r="H270" s="71">
        <f>SUM(H268:H269)</f>
        <v>0</v>
      </c>
      <c r="I270" s="71"/>
      <c r="J270" s="71">
        <f>SUM(J268:J269)</f>
        <v>0</v>
      </c>
      <c r="K270" s="71"/>
      <c r="L270" s="71">
        <f>SUM(L268:L269)</f>
        <v>0</v>
      </c>
      <c r="M270" s="71"/>
      <c r="N270" s="93">
        <f>SUM(N268:N269)</f>
        <v>0</v>
      </c>
      <c r="O270" s="168">
        <f t="shared" si="51"/>
        <v>0</v>
      </c>
    </row>
    <row r="271" spans="1:15">
      <c r="A271" s="160" t="str">
        <f>A59</f>
        <v xml:space="preserve">    Name</v>
      </c>
      <c r="B271" s="161" t="str">
        <f>B59</f>
        <v>Select</v>
      </c>
      <c r="C271" s="161">
        <f>C59</f>
        <v>0</v>
      </c>
      <c r="D271" s="161"/>
      <c r="E271" s="161">
        <f>D59</f>
        <v>0</v>
      </c>
      <c r="F271" s="161">
        <f>F59*F$95</f>
        <v>0</v>
      </c>
      <c r="G271" s="161">
        <f>$D$59*InflationY2</f>
        <v>0</v>
      </c>
      <c r="H271" s="161">
        <f>H59*G$95</f>
        <v>0</v>
      </c>
      <c r="I271" s="161">
        <f>$D$59*InflationY3</f>
        <v>0</v>
      </c>
      <c r="J271" s="161">
        <f>J59*H$95</f>
        <v>0</v>
      </c>
      <c r="K271" s="161">
        <f>$D$59*InflationY4</f>
        <v>0</v>
      </c>
      <c r="L271" s="161">
        <f>L59*I$95</f>
        <v>0</v>
      </c>
      <c r="M271" s="161">
        <f>$D$59*InflationY5</f>
        <v>0</v>
      </c>
      <c r="N271" s="163">
        <f>N59*J$95</f>
        <v>0</v>
      </c>
      <c r="O271" s="167">
        <f t="shared" si="51"/>
        <v>0</v>
      </c>
    </row>
    <row r="272" spans="1:15">
      <c r="A272" s="90" t="s">
        <v>113</v>
      </c>
      <c r="F272" s="71">
        <f>IF($B59="PhD",PHDIns,0)/12*$C59*E59*InflationY1</f>
        <v>0</v>
      </c>
      <c r="H272" s="71">
        <f>IF($B59="PhD",PHDIns,0)/12*$C59*G59*InflationY2</f>
        <v>0</v>
      </c>
      <c r="J272" s="71">
        <f>IF($B59="PhD",PHDIns,0)/12*$C59*I59*InflationY3</f>
        <v>0</v>
      </c>
      <c r="L272" s="71">
        <f>IF($B59="PhD",PHDIns,0)/12*$C59*K59*InflationY4</f>
        <v>0</v>
      </c>
      <c r="N272" s="93">
        <f>IF($B59="PhD",PHDIns,0)/12*$C59*M59*InflationY5</f>
        <v>0</v>
      </c>
      <c r="O272" s="168">
        <f t="shared" si="51"/>
        <v>0</v>
      </c>
    </row>
    <row r="273" spans="1:15">
      <c r="A273" s="90" t="s">
        <v>142</v>
      </c>
      <c r="F273" s="1">
        <f>SUM(F271:F272)</f>
        <v>0</v>
      </c>
      <c r="H273" s="1">
        <f>SUM(H271:H272)</f>
        <v>0</v>
      </c>
      <c r="J273" s="1">
        <f>SUM(J271:J272)</f>
        <v>0</v>
      </c>
      <c r="L273" s="1">
        <f>SUM(L271:L272)</f>
        <v>0</v>
      </c>
      <c r="N273" s="91">
        <f>SUM(N271:N272)</f>
        <v>0</v>
      </c>
      <c r="O273" s="169">
        <f t="shared" si="51"/>
        <v>0</v>
      </c>
    </row>
    <row r="274" spans="1:15">
      <c r="A274" s="90" t="s">
        <v>134</v>
      </c>
      <c r="F274" s="71">
        <f>F59</f>
        <v>0</v>
      </c>
      <c r="H274" s="71">
        <f t="shared" ref="H274:N274" si="53">H59</f>
        <v>0</v>
      </c>
      <c r="J274" s="71">
        <f t="shared" si="53"/>
        <v>0</v>
      </c>
      <c r="L274" s="71">
        <f t="shared" si="53"/>
        <v>0</v>
      </c>
      <c r="N274" s="93">
        <f t="shared" si="53"/>
        <v>0</v>
      </c>
      <c r="O274" s="168">
        <f t="shared" si="51"/>
        <v>0</v>
      </c>
    </row>
    <row r="275" spans="1:15">
      <c r="A275" s="92" t="s">
        <v>133</v>
      </c>
      <c r="B275" s="71"/>
      <c r="C275" s="71"/>
      <c r="D275" s="71"/>
      <c r="E275" s="71"/>
      <c r="F275" s="71">
        <f>SUM(F273:F274)</f>
        <v>0</v>
      </c>
      <c r="G275" s="71"/>
      <c r="H275" s="71">
        <f>SUM(H273:H274)</f>
        <v>0</v>
      </c>
      <c r="I275" s="71"/>
      <c r="J275" s="71">
        <f>SUM(J273:J274)</f>
        <v>0</v>
      </c>
      <c r="K275" s="71"/>
      <c r="L275" s="71">
        <f>SUM(L273:L274)</f>
        <v>0</v>
      </c>
      <c r="M275" s="71"/>
      <c r="N275" s="93">
        <f>SUM(N273:N274)</f>
        <v>0</v>
      </c>
      <c r="O275" s="168">
        <f t="shared" si="51"/>
        <v>0</v>
      </c>
    </row>
    <row r="276" spans="1:15">
      <c r="A276" s="160" t="str">
        <f>A60</f>
        <v xml:space="preserve">    Name</v>
      </c>
      <c r="B276" s="161" t="str">
        <f>B60</f>
        <v>Select</v>
      </c>
      <c r="C276" s="161">
        <f>C60</f>
        <v>0</v>
      </c>
      <c r="D276" s="161"/>
      <c r="E276" s="161">
        <f>D60</f>
        <v>0</v>
      </c>
      <c r="F276" s="161">
        <f>F60*F$95</f>
        <v>0</v>
      </c>
      <c r="G276" s="161">
        <f>$D$60*InflationY2</f>
        <v>0</v>
      </c>
      <c r="H276" s="161">
        <f>H60*G$95</f>
        <v>0</v>
      </c>
      <c r="I276" s="161">
        <f>$D$60*InflationY3</f>
        <v>0</v>
      </c>
      <c r="J276" s="161">
        <f>J60*H$95</f>
        <v>0</v>
      </c>
      <c r="K276" s="161">
        <f>$D$60*InflationY4</f>
        <v>0</v>
      </c>
      <c r="L276" s="161">
        <f>L60*I$95</f>
        <v>0</v>
      </c>
      <c r="M276" s="161">
        <f>$D$60*InflationY5</f>
        <v>0</v>
      </c>
      <c r="N276" s="163">
        <f>N60*J$95</f>
        <v>0</v>
      </c>
      <c r="O276" s="167">
        <f t="shared" ref="O276:O295" si="54">F276+H276+J276+L276+N276</f>
        <v>0</v>
      </c>
    </row>
    <row r="277" spans="1:15">
      <c r="A277" s="90" t="s">
        <v>113</v>
      </c>
      <c r="F277" s="71">
        <f>IF($B60="PhD",PHDIns,0)/12*$C60*E60*InflationY1</f>
        <v>0</v>
      </c>
      <c r="H277" s="71">
        <f>IF($B60="PhD",PHDIns,0)/12*$C60*G60*InflationY2</f>
        <v>0</v>
      </c>
      <c r="J277" s="71">
        <f>IF($B60="PhD",PHDIns,0)/12*$C60*I60*InflationY3</f>
        <v>0</v>
      </c>
      <c r="L277" s="71">
        <f>IF($B60="PhD",PHDIns,0)/12*$C60*K60*InflationY4</f>
        <v>0</v>
      </c>
      <c r="N277" s="71">
        <f>IF($B60="PhD",PHDIns,0)/12*$C60*M60*InflationY5</f>
        <v>0</v>
      </c>
      <c r="O277" s="168">
        <f t="shared" si="54"/>
        <v>0</v>
      </c>
    </row>
    <row r="278" spans="1:15">
      <c r="A278" s="90" t="s">
        <v>142</v>
      </c>
      <c r="F278" s="1">
        <f>SUM(F276:F277)</f>
        <v>0</v>
      </c>
      <c r="H278" s="1">
        <f>SUM(H276:H277)</f>
        <v>0</v>
      </c>
      <c r="J278" s="1">
        <f>SUM(J276:J277)</f>
        <v>0</v>
      </c>
      <c r="L278" s="1">
        <f>SUM(L276:L277)</f>
        <v>0</v>
      </c>
      <c r="N278" s="91">
        <f>SUM(N276:N277)</f>
        <v>0</v>
      </c>
      <c r="O278" s="169">
        <f t="shared" si="54"/>
        <v>0</v>
      </c>
    </row>
    <row r="279" spans="1:15">
      <c r="A279" s="90" t="s">
        <v>134</v>
      </c>
      <c r="F279" s="71">
        <f>F60</f>
        <v>0</v>
      </c>
      <c r="H279" s="71">
        <f t="shared" ref="H279:N279" si="55">H60</f>
        <v>0</v>
      </c>
      <c r="J279" s="71">
        <f t="shared" si="55"/>
        <v>0</v>
      </c>
      <c r="L279" s="71">
        <f t="shared" si="55"/>
        <v>0</v>
      </c>
      <c r="N279" s="71">
        <f t="shared" si="55"/>
        <v>0</v>
      </c>
      <c r="O279" s="168">
        <f t="shared" si="54"/>
        <v>0</v>
      </c>
    </row>
    <row r="280" spans="1:15">
      <c r="A280" s="92" t="s">
        <v>133</v>
      </c>
      <c r="B280" s="71"/>
      <c r="C280" s="71"/>
      <c r="D280" s="71"/>
      <c r="E280" s="71"/>
      <c r="F280" s="71">
        <f>SUM(F278:F279)</f>
        <v>0</v>
      </c>
      <c r="G280" s="71"/>
      <c r="H280" s="71">
        <f>SUM(H278:H279)</f>
        <v>0</v>
      </c>
      <c r="I280" s="71"/>
      <c r="J280" s="71">
        <f>SUM(J278:J279)</f>
        <v>0</v>
      </c>
      <c r="K280" s="71"/>
      <c r="L280" s="71">
        <f>SUM(L278:L279)</f>
        <v>0</v>
      </c>
      <c r="M280" s="71"/>
      <c r="N280" s="93">
        <f>SUM(N278:N279)</f>
        <v>0</v>
      </c>
      <c r="O280" s="168">
        <f t="shared" si="54"/>
        <v>0</v>
      </c>
    </row>
    <row r="281" spans="1:15">
      <c r="A281" s="160" t="str">
        <f>A61</f>
        <v xml:space="preserve">    Name</v>
      </c>
      <c r="B281" s="161" t="str">
        <f>B61</f>
        <v>Select</v>
      </c>
      <c r="C281" s="161">
        <f>C61</f>
        <v>0</v>
      </c>
      <c r="D281" s="161"/>
      <c r="E281" s="161">
        <f>D61</f>
        <v>0</v>
      </c>
      <c r="F281" s="161">
        <f>F61*F$95</f>
        <v>0</v>
      </c>
      <c r="G281" s="161">
        <f>$D$61*InflationY2</f>
        <v>0</v>
      </c>
      <c r="H281" s="161">
        <f>H61*G$95</f>
        <v>0</v>
      </c>
      <c r="I281" s="161">
        <f>$D$61*InflationY3</f>
        <v>0</v>
      </c>
      <c r="J281" s="161">
        <f>J61*H$95</f>
        <v>0</v>
      </c>
      <c r="K281" s="161">
        <f>$D$61*InflationY4</f>
        <v>0</v>
      </c>
      <c r="L281" s="161">
        <f>L61*I$95</f>
        <v>0</v>
      </c>
      <c r="M281" s="161">
        <f>$D$61*InflationY5</f>
        <v>0</v>
      </c>
      <c r="N281" s="163">
        <f>N61*J$95</f>
        <v>0</v>
      </c>
      <c r="O281" s="167">
        <f t="shared" si="54"/>
        <v>0</v>
      </c>
    </row>
    <row r="282" spans="1:15">
      <c r="A282" s="90" t="s">
        <v>113</v>
      </c>
      <c r="F282" s="71">
        <f>IF($B61="PhD",PHDIns,0)/12*$C61*E61*InflationY1</f>
        <v>0</v>
      </c>
      <c r="H282" s="71">
        <f>IF($B61="PhD",PHDIns,0)/12*$C61*G61*InflationY2</f>
        <v>0</v>
      </c>
      <c r="J282" s="71">
        <f>IF($B61="PhD",PHDIns,0)/12*$C61*I61*InflationY3</f>
        <v>0</v>
      </c>
      <c r="L282" s="71">
        <f>IF($B61="PhD",PHDIns,0)/12*$C61*K61*InflationY4</f>
        <v>0</v>
      </c>
      <c r="N282" s="71">
        <f>IF($B61="PhD",PHDIns,0)/12*$C61*M61*InflationY5</f>
        <v>0</v>
      </c>
      <c r="O282" s="168">
        <f t="shared" si="54"/>
        <v>0</v>
      </c>
    </row>
    <row r="283" spans="1:15">
      <c r="A283" s="90" t="s">
        <v>142</v>
      </c>
      <c r="F283" s="1">
        <f>SUM(F281:F282)</f>
        <v>0</v>
      </c>
      <c r="H283" s="1">
        <f>SUM(H281:H282)</f>
        <v>0</v>
      </c>
      <c r="J283" s="1">
        <f>SUM(J281:J282)</f>
        <v>0</v>
      </c>
      <c r="L283" s="1">
        <f>SUM(L281:L282)</f>
        <v>0</v>
      </c>
      <c r="N283" s="91">
        <f>SUM(N281:N282)</f>
        <v>0</v>
      </c>
      <c r="O283" s="169">
        <f t="shared" si="54"/>
        <v>0</v>
      </c>
    </row>
    <row r="284" spans="1:15">
      <c r="A284" s="90" t="s">
        <v>134</v>
      </c>
      <c r="F284" s="71">
        <f>F61</f>
        <v>0</v>
      </c>
      <c r="H284" s="71">
        <f>H61</f>
        <v>0</v>
      </c>
      <c r="J284" s="71">
        <f>J61</f>
        <v>0</v>
      </c>
      <c r="L284" s="71">
        <f>L61</f>
        <v>0</v>
      </c>
      <c r="N284" s="71">
        <f>N61</f>
        <v>0</v>
      </c>
      <c r="O284" s="168">
        <f t="shared" si="54"/>
        <v>0</v>
      </c>
    </row>
    <row r="285" spans="1:15">
      <c r="A285" s="92" t="s">
        <v>133</v>
      </c>
      <c r="B285" s="71"/>
      <c r="C285" s="71"/>
      <c r="D285" s="71"/>
      <c r="E285" s="71"/>
      <c r="F285" s="71">
        <f>SUM(F283:F284)</f>
        <v>0</v>
      </c>
      <c r="G285" s="71"/>
      <c r="H285" s="71">
        <f>SUM(H283:H284)</f>
        <v>0</v>
      </c>
      <c r="I285" s="71"/>
      <c r="J285" s="71">
        <f>SUM(J283:J284)</f>
        <v>0</v>
      </c>
      <c r="K285" s="71"/>
      <c r="L285" s="71">
        <f>SUM(L283:L284)</f>
        <v>0</v>
      </c>
      <c r="M285" s="71"/>
      <c r="N285" s="93">
        <f>SUM(N283:N284)</f>
        <v>0</v>
      </c>
      <c r="O285" s="168">
        <f t="shared" si="54"/>
        <v>0</v>
      </c>
    </row>
    <row r="286" spans="1:15">
      <c r="A286" s="160" t="str">
        <f>A62</f>
        <v xml:space="preserve">    Name</v>
      </c>
      <c r="B286" s="161" t="str">
        <f>B62</f>
        <v>Select</v>
      </c>
      <c r="C286" s="161">
        <f>C62</f>
        <v>0</v>
      </c>
      <c r="D286" s="161"/>
      <c r="E286" s="161">
        <f>D62</f>
        <v>0</v>
      </c>
      <c r="F286" s="161">
        <f>F62*F$95</f>
        <v>0</v>
      </c>
      <c r="G286" s="161">
        <f>$D$62*InflationY2</f>
        <v>0</v>
      </c>
      <c r="H286" s="161">
        <f>H62*G$95</f>
        <v>0</v>
      </c>
      <c r="I286" s="161">
        <f>$D$62*InflationY3</f>
        <v>0</v>
      </c>
      <c r="J286" s="161">
        <f>J62*H$95</f>
        <v>0</v>
      </c>
      <c r="K286" s="161">
        <f>$D$62*InflationY4</f>
        <v>0</v>
      </c>
      <c r="L286" s="161">
        <f>L62*I$95</f>
        <v>0</v>
      </c>
      <c r="M286" s="161">
        <f>$D$62*InflationY5</f>
        <v>0</v>
      </c>
      <c r="N286" s="163">
        <f>N62*J$95</f>
        <v>0</v>
      </c>
      <c r="O286" s="167">
        <f t="shared" si="54"/>
        <v>0</v>
      </c>
    </row>
    <row r="287" spans="1:15">
      <c r="A287" s="90" t="s">
        <v>113</v>
      </c>
      <c r="F287" s="71">
        <f>IF($B62="PhD",PHDIns,0)/12*$C62*E62*InflationY1</f>
        <v>0</v>
      </c>
      <c r="H287" s="71">
        <f>IF($B62="PhD",PHDIns,0)/12*$C62*G62*InflationY2</f>
        <v>0</v>
      </c>
      <c r="J287" s="71">
        <f>IF($B62="PhD",PHDIns,0)/12*$C62*I62*InflationY3</f>
        <v>0</v>
      </c>
      <c r="L287" s="71">
        <f>IF($B62="PhD",PHDIns,0)/12*$C62*K62*InflationY4</f>
        <v>0</v>
      </c>
      <c r="N287" s="71">
        <f>IF($B62="PhD",PHDIns,0)/12*$C62*M62*InflationY5</f>
        <v>0</v>
      </c>
      <c r="O287" s="168">
        <f t="shared" si="54"/>
        <v>0</v>
      </c>
    </row>
    <row r="288" spans="1:15">
      <c r="A288" s="90" t="s">
        <v>142</v>
      </c>
      <c r="F288" s="1">
        <f>SUM(F286:F287)</f>
        <v>0</v>
      </c>
      <c r="H288" s="1">
        <f>SUM(H286:H287)</f>
        <v>0</v>
      </c>
      <c r="J288" s="1">
        <f>SUM(J286:J287)</f>
        <v>0</v>
      </c>
      <c r="L288" s="1">
        <f>SUM(L286:L287)</f>
        <v>0</v>
      </c>
      <c r="N288" s="91">
        <f>SUM(N286:N287)</f>
        <v>0</v>
      </c>
      <c r="O288" s="169">
        <f t="shared" si="54"/>
        <v>0</v>
      </c>
    </row>
    <row r="289" spans="1:15">
      <c r="A289" s="90" t="s">
        <v>134</v>
      </c>
      <c r="F289" s="71">
        <f>F62</f>
        <v>0</v>
      </c>
      <c r="H289" s="71">
        <f>H62</f>
        <v>0</v>
      </c>
      <c r="J289" s="71">
        <f>J62</f>
        <v>0</v>
      </c>
      <c r="L289" s="71">
        <f>L62</f>
        <v>0</v>
      </c>
      <c r="N289" s="71">
        <f>N62</f>
        <v>0</v>
      </c>
      <c r="O289" s="168">
        <f t="shared" si="54"/>
        <v>0</v>
      </c>
    </row>
    <row r="290" spans="1:15">
      <c r="A290" s="92" t="s">
        <v>133</v>
      </c>
      <c r="B290" s="71"/>
      <c r="C290" s="71"/>
      <c r="D290" s="71"/>
      <c r="E290" s="71"/>
      <c r="F290" s="71">
        <f>SUM(F288:F289)</f>
        <v>0</v>
      </c>
      <c r="G290" s="71"/>
      <c r="H290" s="71">
        <f>SUM(H288:H289)</f>
        <v>0</v>
      </c>
      <c r="I290" s="71"/>
      <c r="J290" s="71">
        <f>SUM(J288:J289)</f>
        <v>0</v>
      </c>
      <c r="K290" s="71"/>
      <c r="L290" s="71">
        <f>SUM(L288:L289)</f>
        <v>0</v>
      </c>
      <c r="M290" s="71"/>
      <c r="N290" s="93">
        <f>SUM(N288:N289)</f>
        <v>0</v>
      </c>
      <c r="O290" s="168">
        <f t="shared" si="54"/>
        <v>0</v>
      </c>
    </row>
    <row r="291" spans="1:15">
      <c r="A291" s="160" t="str">
        <f>A63</f>
        <v xml:space="preserve">    Name</v>
      </c>
      <c r="B291" s="161" t="str">
        <f>B63</f>
        <v>Select</v>
      </c>
      <c r="C291" s="161">
        <f>C63</f>
        <v>0</v>
      </c>
      <c r="D291" s="161"/>
      <c r="E291" s="161">
        <f>D63</f>
        <v>0</v>
      </c>
      <c r="F291" s="161">
        <f>F63*F$95</f>
        <v>0</v>
      </c>
      <c r="G291" s="161">
        <f>$D$63*InflationY2</f>
        <v>0</v>
      </c>
      <c r="H291" s="161">
        <f>H63*G$95</f>
        <v>0</v>
      </c>
      <c r="I291" s="161">
        <f>$D$63*InflationY3</f>
        <v>0</v>
      </c>
      <c r="J291" s="161">
        <f>J63*H$95</f>
        <v>0</v>
      </c>
      <c r="K291" s="161">
        <f>$D$63*InflationY4</f>
        <v>0</v>
      </c>
      <c r="L291" s="161">
        <f>L63*I$95</f>
        <v>0</v>
      </c>
      <c r="M291" s="161">
        <f>$D$63*InflationY5</f>
        <v>0</v>
      </c>
      <c r="N291" s="163">
        <f>N63*J$95</f>
        <v>0</v>
      </c>
      <c r="O291" s="167">
        <f t="shared" si="54"/>
        <v>0</v>
      </c>
    </row>
    <row r="292" spans="1:15">
      <c r="A292" s="90" t="s">
        <v>113</v>
      </c>
      <c r="F292" s="71">
        <f>IF($B63="PhD",PHDIns,0)/12*$C63*E63*InflationY1</f>
        <v>0</v>
      </c>
      <c r="H292" s="71">
        <f>IF($B63="PhD",PHDIns,0)/12*$C63*G63*InflationY2</f>
        <v>0</v>
      </c>
      <c r="J292" s="71">
        <f>IF($B63="PhD",PHDIns,0)/12*$C63*I63*InflationY3</f>
        <v>0</v>
      </c>
      <c r="L292" s="71">
        <f>IF($B63="PhD",PHDIns,0)/12*$C63*K63*InflationY4</f>
        <v>0</v>
      </c>
      <c r="N292" s="71">
        <f>IF($B63="PhD",PHDIns,0)/12*$C63*M63*InflationY5</f>
        <v>0</v>
      </c>
      <c r="O292" s="168">
        <f t="shared" si="54"/>
        <v>0</v>
      </c>
    </row>
    <row r="293" spans="1:15">
      <c r="A293" s="90" t="s">
        <v>142</v>
      </c>
      <c r="F293" s="1">
        <f>SUM(F291:F292)</f>
        <v>0</v>
      </c>
      <c r="H293" s="1">
        <f>SUM(H291:H292)</f>
        <v>0</v>
      </c>
      <c r="J293" s="1">
        <f>SUM(J291:J292)</f>
        <v>0</v>
      </c>
      <c r="L293" s="1">
        <f>SUM(L291:L292)</f>
        <v>0</v>
      </c>
      <c r="N293" s="91">
        <f>SUM(N291:N292)</f>
        <v>0</v>
      </c>
      <c r="O293" s="169">
        <f t="shared" si="54"/>
        <v>0</v>
      </c>
    </row>
    <row r="294" spans="1:15">
      <c r="A294" s="90" t="s">
        <v>134</v>
      </c>
      <c r="F294" s="71">
        <f>F63</f>
        <v>0</v>
      </c>
      <c r="H294" s="71">
        <f>H63</f>
        <v>0</v>
      </c>
      <c r="J294" s="71">
        <f>J63</f>
        <v>0</v>
      </c>
      <c r="L294" s="71">
        <f>L63</f>
        <v>0</v>
      </c>
      <c r="N294" s="71">
        <f>N63</f>
        <v>0</v>
      </c>
      <c r="O294" s="168">
        <f t="shared" si="54"/>
        <v>0</v>
      </c>
    </row>
    <row r="295" spans="1:15">
      <c r="A295" s="92" t="s">
        <v>133</v>
      </c>
      <c r="B295" s="71"/>
      <c r="C295" s="71"/>
      <c r="D295" s="71"/>
      <c r="E295" s="71"/>
      <c r="F295" s="71">
        <f>SUM(F293:F294)</f>
        <v>0</v>
      </c>
      <c r="G295" s="71"/>
      <c r="H295" s="71">
        <f>SUM(H293:H294)</f>
        <v>0</v>
      </c>
      <c r="I295" s="71"/>
      <c r="J295" s="71">
        <f>SUM(J293:J294)</f>
        <v>0</v>
      </c>
      <c r="K295" s="71"/>
      <c r="L295" s="71">
        <f>SUM(L293:L294)</f>
        <v>0</v>
      </c>
      <c r="M295" s="71"/>
      <c r="N295" s="93">
        <f>SUM(N293:N294)</f>
        <v>0</v>
      </c>
      <c r="O295" s="168">
        <f t="shared" si="54"/>
        <v>0</v>
      </c>
    </row>
    <row r="296" spans="1:15">
      <c r="A296" s="160" t="str">
        <f>A64</f>
        <v xml:space="preserve">    Name</v>
      </c>
      <c r="B296" s="161" t="str">
        <f>B64</f>
        <v>Select</v>
      </c>
      <c r="C296" s="161">
        <f>C64</f>
        <v>0</v>
      </c>
      <c r="D296" s="161"/>
      <c r="E296" s="161">
        <f>D64</f>
        <v>0</v>
      </c>
      <c r="F296" s="161">
        <f>F64*F$95</f>
        <v>0</v>
      </c>
      <c r="G296" s="161">
        <f>$D$64*InflationY2</f>
        <v>0</v>
      </c>
      <c r="H296" s="161">
        <f>H64*G$95</f>
        <v>0</v>
      </c>
      <c r="I296" s="161">
        <f>$D$64*InflationY3</f>
        <v>0</v>
      </c>
      <c r="J296" s="161">
        <f>J64*H$95</f>
        <v>0</v>
      </c>
      <c r="K296" s="161">
        <f>$D$64*InflationY4</f>
        <v>0</v>
      </c>
      <c r="L296" s="161">
        <f>L64*I$95</f>
        <v>0</v>
      </c>
      <c r="M296" s="161">
        <f>$D$64*InflationY5</f>
        <v>0</v>
      </c>
      <c r="N296" s="163">
        <f>N64*J$95</f>
        <v>0</v>
      </c>
      <c r="O296" s="167">
        <f t="shared" ref="O296:O310" si="56">F296+H296+J296+L296+N296</f>
        <v>0</v>
      </c>
    </row>
    <row r="297" spans="1:15">
      <c r="A297" s="90" t="s">
        <v>113</v>
      </c>
      <c r="F297" s="71">
        <f>IF($B64="PhD",PHDIns,0)/12*$C64*E64*InflationY1</f>
        <v>0</v>
      </c>
      <c r="H297" s="71">
        <f>IF($B64="PhD",PHDIns,0)/12*$C64*G64*InflationY2</f>
        <v>0</v>
      </c>
      <c r="J297" s="71">
        <f>IF($B64="PhD",PHDIns,0)/12*$C64*I64*InflationY3</f>
        <v>0</v>
      </c>
      <c r="L297" s="71">
        <f>IF($B64="PhD",PHDIns,0)/12*$C64*K64*InflationY4</f>
        <v>0</v>
      </c>
      <c r="N297" s="71">
        <f>IF($B64="PhD",PHDIns,0)/12*$C64*M64*InflationY5</f>
        <v>0</v>
      </c>
      <c r="O297" s="168">
        <f t="shared" si="56"/>
        <v>0</v>
      </c>
    </row>
    <row r="298" spans="1:15">
      <c r="A298" s="90" t="s">
        <v>142</v>
      </c>
      <c r="F298" s="1">
        <f>SUM(F296:F297)</f>
        <v>0</v>
      </c>
      <c r="H298" s="1">
        <f>SUM(H296:H297)</f>
        <v>0</v>
      </c>
      <c r="J298" s="1">
        <f>SUM(J296:J297)</f>
        <v>0</v>
      </c>
      <c r="L298" s="1">
        <f>SUM(L296:L297)</f>
        <v>0</v>
      </c>
      <c r="N298" s="91">
        <f>SUM(N296:N297)</f>
        <v>0</v>
      </c>
      <c r="O298" s="169">
        <f t="shared" si="56"/>
        <v>0</v>
      </c>
    </row>
    <row r="299" spans="1:15">
      <c r="A299" s="90" t="s">
        <v>134</v>
      </c>
      <c r="F299" s="71">
        <f>F64</f>
        <v>0</v>
      </c>
      <c r="H299" s="71">
        <f>H64</f>
        <v>0</v>
      </c>
      <c r="J299" s="71">
        <f>J64</f>
        <v>0</v>
      </c>
      <c r="L299" s="71">
        <f>L64</f>
        <v>0</v>
      </c>
      <c r="N299" s="71">
        <f>N64</f>
        <v>0</v>
      </c>
      <c r="O299" s="168">
        <f t="shared" si="56"/>
        <v>0</v>
      </c>
    </row>
    <row r="300" spans="1:15">
      <c r="A300" s="92" t="s">
        <v>133</v>
      </c>
      <c r="B300" s="71"/>
      <c r="C300" s="71"/>
      <c r="D300" s="71"/>
      <c r="E300" s="71"/>
      <c r="F300" s="71">
        <f>SUM(F298:F299)</f>
        <v>0</v>
      </c>
      <c r="G300" s="71"/>
      <c r="H300" s="71">
        <f>SUM(H298:H299)</f>
        <v>0</v>
      </c>
      <c r="I300" s="71"/>
      <c r="J300" s="71">
        <f>SUM(J298:J299)</f>
        <v>0</v>
      </c>
      <c r="K300" s="71"/>
      <c r="L300" s="71">
        <f>SUM(L298:L299)</f>
        <v>0</v>
      </c>
      <c r="M300" s="71"/>
      <c r="N300" s="93">
        <f>SUM(N298:N299)</f>
        <v>0</v>
      </c>
      <c r="O300" s="168">
        <f t="shared" si="56"/>
        <v>0</v>
      </c>
    </row>
    <row r="301" spans="1:15">
      <c r="A301" s="160" t="str">
        <f>A65</f>
        <v xml:space="preserve">    Name</v>
      </c>
      <c r="B301" s="161" t="str">
        <f>B65</f>
        <v>Select</v>
      </c>
      <c r="C301" s="161">
        <f>C65</f>
        <v>0</v>
      </c>
      <c r="D301" s="161"/>
      <c r="E301" s="161">
        <f>D65</f>
        <v>0</v>
      </c>
      <c r="F301" s="161">
        <f>F65*F$95</f>
        <v>0</v>
      </c>
      <c r="G301" s="161">
        <f>$D$65*InflationY2</f>
        <v>0</v>
      </c>
      <c r="H301" s="161">
        <f>H65*G$95</f>
        <v>0</v>
      </c>
      <c r="I301" s="161">
        <f>$D$65*InflationY3</f>
        <v>0</v>
      </c>
      <c r="J301" s="161">
        <f>J65*H$95</f>
        <v>0</v>
      </c>
      <c r="K301" s="161">
        <f>$D$65*InflationY4</f>
        <v>0</v>
      </c>
      <c r="L301" s="161">
        <f>L65*I$95</f>
        <v>0</v>
      </c>
      <c r="M301" s="161">
        <f>$D$65*InflationY5</f>
        <v>0</v>
      </c>
      <c r="N301" s="163">
        <f>N65*J$95</f>
        <v>0</v>
      </c>
      <c r="O301" s="167">
        <f t="shared" si="56"/>
        <v>0</v>
      </c>
    </row>
    <row r="302" spans="1:15">
      <c r="A302" s="90" t="s">
        <v>113</v>
      </c>
      <c r="F302" s="71">
        <f>IF($B65="PhD",PHDIns,0)/12*$C65*E65*InflationY1</f>
        <v>0</v>
      </c>
      <c r="H302" s="71">
        <f>IF($B65="PhD",PHDIns,0)/12*$C65*G65*InflationY2</f>
        <v>0</v>
      </c>
      <c r="J302" s="71">
        <f>IF($B65="PhD",PHDIns,0)/12*$C65*I65*InflationY3</f>
        <v>0</v>
      </c>
      <c r="L302" s="71">
        <f>IF($B65="PhD",PHDIns,0)/12*$C65*K65*InflationY4</f>
        <v>0</v>
      </c>
      <c r="N302" s="71">
        <f>IF($B65="PhD",PHDIns,0)/12*$C65*M65*InflationY5</f>
        <v>0</v>
      </c>
      <c r="O302" s="168">
        <f t="shared" si="56"/>
        <v>0</v>
      </c>
    </row>
    <row r="303" spans="1:15">
      <c r="A303" s="90" t="s">
        <v>142</v>
      </c>
      <c r="F303" s="1">
        <f>SUM(F301:F302)</f>
        <v>0</v>
      </c>
      <c r="H303" s="1">
        <f>SUM(H301:H302)</f>
        <v>0</v>
      </c>
      <c r="J303" s="1">
        <f>SUM(J301:J302)</f>
        <v>0</v>
      </c>
      <c r="L303" s="1">
        <f>SUM(L301:L302)</f>
        <v>0</v>
      </c>
      <c r="N303" s="91">
        <f>SUM(N301:N302)</f>
        <v>0</v>
      </c>
      <c r="O303" s="169">
        <f t="shared" si="56"/>
        <v>0</v>
      </c>
    </row>
    <row r="304" spans="1:15">
      <c r="A304" s="90" t="s">
        <v>134</v>
      </c>
      <c r="F304" s="71">
        <f>F65</f>
        <v>0</v>
      </c>
      <c r="H304" s="71">
        <f>H65</f>
        <v>0</v>
      </c>
      <c r="J304" s="71">
        <f>J65</f>
        <v>0</v>
      </c>
      <c r="L304" s="71">
        <f>L65</f>
        <v>0</v>
      </c>
      <c r="N304" s="71">
        <f>N65</f>
        <v>0</v>
      </c>
      <c r="O304" s="168">
        <f t="shared" si="56"/>
        <v>0</v>
      </c>
    </row>
    <row r="305" spans="1:15">
      <c r="A305" s="92" t="s">
        <v>133</v>
      </c>
      <c r="B305" s="71"/>
      <c r="C305" s="71"/>
      <c r="D305" s="71"/>
      <c r="E305" s="71"/>
      <c r="F305" s="71">
        <f>SUM(F303:F304)</f>
        <v>0</v>
      </c>
      <c r="G305" s="71"/>
      <c r="H305" s="71">
        <f>SUM(H303:H304)</f>
        <v>0</v>
      </c>
      <c r="I305" s="71"/>
      <c r="J305" s="71">
        <f>SUM(J303:J304)</f>
        <v>0</v>
      </c>
      <c r="K305" s="71"/>
      <c r="L305" s="71">
        <f>SUM(L303:L304)</f>
        <v>0</v>
      </c>
      <c r="M305" s="71"/>
      <c r="N305" s="93">
        <f>SUM(N303:N304)</f>
        <v>0</v>
      </c>
      <c r="O305" s="168">
        <f t="shared" si="56"/>
        <v>0</v>
      </c>
    </row>
    <row r="306" spans="1:15">
      <c r="A306" s="160" t="str">
        <f>A66</f>
        <v xml:space="preserve">    Name</v>
      </c>
      <c r="B306" s="161" t="str">
        <f>B66</f>
        <v>Select</v>
      </c>
      <c r="C306" s="161">
        <f>C66</f>
        <v>0</v>
      </c>
      <c r="D306" s="161"/>
      <c r="E306" s="161">
        <f>D66</f>
        <v>0</v>
      </c>
      <c r="F306" s="161">
        <f>F66*F$95</f>
        <v>0</v>
      </c>
      <c r="G306" s="161">
        <f>$D$66*InflationY2</f>
        <v>0</v>
      </c>
      <c r="H306" s="161">
        <f>H66*G$95</f>
        <v>0</v>
      </c>
      <c r="I306" s="161">
        <f>$D$66*InflationY3</f>
        <v>0</v>
      </c>
      <c r="J306" s="161">
        <f>J66*H$95</f>
        <v>0</v>
      </c>
      <c r="K306" s="161">
        <f>$D$66*InflationY4</f>
        <v>0</v>
      </c>
      <c r="L306" s="161">
        <f>L66*I$95</f>
        <v>0</v>
      </c>
      <c r="M306" s="161">
        <f>$D$66*InflationY5</f>
        <v>0</v>
      </c>
      <c r="N306" s="163">
        <f>N66*J$95</f>
        <v>0</v>
      </c>
      <c r="O306" s="167">
        <f t="shared" si="56"/>
        <v>0</v>
      </c>
    </row>
    <row r="307" spans="1:15">
      <c r="A307" s="90" t="s">
        <v>113</v>
      </c>
      <c r="F307" s="71">
        <f>IF($B66="PhD",PHDIns,0)/12*$C66*E66*InflationY1</f>
        <v>0</v>
      </c>
      <c r="H307" s="71">
        <f>IF($B66="PhD",PHDIns,0)/12*$C66*G66*InflationY2</f>
        <v>0</v>
      </c>
      <c r="J307" s="71">
        <f>IF($B66="PhD",PHDIns,0)/12*$C66*I66*InflationY3</f>
        <v>0</v>
      </c>
      <c r="L307" s="71">
        <f>IF($B66="PhD",PHDIns,0)/12*$C66*K66*InflationY4</f>
        <v>0</v>
      </c>
      <c r="N307" s="71">
        <f>IF($B66="PhD",PHDIns,0)/12*$C66*M66*InflationY5</f>
        <v>0</v>
      </c>
      <c r="O307" s="168">
        <f t="shared" si="56"/>
        <v>0</v>
      </c>
    </row>
    <row r="308" spans="1:15">
      <c r="A308" s="90" t="s">
        <v>142</v>
      </c>
      <c r="F308" s="1">
        <f>SUM(F306:F307)</f>
        <v>0</v>
      </c>
      <c r="H308" s="1">
        <f>SUM(H306:H307)</f>
        <v>0</v>
      </c>
      <c r="J308" s="1">
        <f>SUM(J306:J307)</f>
        <v>0</v>
      </c>
      <c r="L308" s="1">
        <f>SUM(L306:L307)</f>
        <v>0</v>
      </c>
      <c r="N308" s="91">
        <f>SUM(N306:N307)</f>
        <v>0</v>
      </c>
      <c r="O308" s="169">
        <f t="shared" si="56"/>
        <v>0</v>
      </c>
    </row>
    <row r="309" spans="1:15">
      <c r="A309" s="90" t="s">
        <v>134</v>
      </c>
      <c r="F309" s="71">
        <f>F66</f>
        <v>0</v>
      </c>
      <c r="H309" s="71">
        <f>H66</f>
        <v>0</v>
      </c>
      <c r="J309" s="71">
        <f>J66</f>
        <v>0</v>
      </c>
      <c r="L309" s="71">
        <f>L66</f>
        <v>0</v>
      </c>
      <c r="N309" s="71">
        <f>N66</f>
        <v>0</v>
      </c>
      <c r="O309" s="168">
        <f t="shared" si="56"/>
        <v>0</v>
      </c>
    </row>
    <row r="310" spans="1:15">
      <c r="A310" s="90" t="s">
        <v>133</v>
      </c>
      <c r="F310" s="1">
        <f>SUM(F308:F309)</f>
        <v>0</v>
      </c>
      <c r="H310" s="1">
        <f>SUM(H308:H309)</f>
        <v>0</v>
      </c>
      <c r="J310" s="1">
        <f>SUM(J308:J309)</f>
        <v>0</v>
      </c>
      <c r="L310" s="1">
        <f>SUM(L308:L309)</f>
        <v>0</v>
      </c>
      <c r="N310" s="91">
        <f>SUM(N308:N309)</f>
        <v>0</v>
      </c>
      <c r="O310" s="169">
        <f t="shared" si="56"/>
        <v>0</v>
      </c>
    </row>
    <row r="311" spans="1:15">
      <c r="A311" s="326" t="s">
        <v>135</v>
      </c>
      <c r="B311" s="161"/>
      <c r="C311" s="161"/>
      <c r="D311" s="161"/>
      <c r="E311" s="161"/>
      <c r="F311" s="161">
        <f>F268+F273+F278+F283+F288+F293+F298+F303+F308</f>
        <v>0</v>
      </c>
      <c r="G311" s="161"/>
      <c r="H311" s="161">
        <f>H268+H273+H278+H283+H288+H293+H298+H303+H308</f>
        <v>0</v>
      </c>
      <c r="I311" s="161"/>
      <c r="J311" s="161">
        <f>J268+J273+J278+J283+J288+J293+J298+J303+J308</f>
        <v>0</v>
      </c>
      <c r="K311" s="161"/>
      <c r="L311" s="161">
        <f>L268+L273+L278+L283+L288+L293+L298+L303+L308</f>
        <v>0</v>
      </c>
      <c r="M311" s="161"/>
      <c r="N311" s="161">
        <f>N268+N273+N278+N283+N288+N293+N298+N303+N308</f>
        <v>0</v>
      </c>
      <c r="O311" s="161">
        <f>O268+O273+O278+O283+O288+O293+O298+O303+O308</f>
        <v>0</v>
      </c>
    </row>
    <row r="312" spans="1:15">
      <c r="A312" s="328" t="s">
        <v>136</v>
      </c>
      <c r="B312" s="150"/>
      <c r="C312" s="150"/>
      <c r="D312" s="150"/>
      <c r="E312" s="150"/>
      <c r="F312" s="150">
        <f>F269+F274+F304+F279+F299+F284+F294+F309</f>
        <v>0</v>
      </c>
      <c r="G312" s="150"/>
      <c r="H312" s="150">
        <f>H269+H274+H304+H279+H299+H284+H294+H309</f>
        <v>0</v>
      </c>
      <c r="I312" s="150"/>
      <c r="J312" s="150">
        <f>J269+J274+J304+J279+J299+J284+J294+J309</f>
        <v>0</v>
      </c>
      <c r="K312" s="150"/>
      <c r="L312" s="150">
        <f>L269+L274+L304+L279+L299+L284+L294+L309</f>
        <v>0</v>
      </c>
      <c r="M312" s="150"/>
      <c r="N312" s="150">
        <f>N269+N274+N304+N279+N299+N284+N294+N309</f>
        <v>0</v>
      </c>
      <c r="O312" s="150">
        <f>O269+O274+O304+O279+O299+O284+O294+O309</f>
        <v>0</v>
      </c>
    </row>
    <row r="313" spans="1:15">
      <c r="A313" s="327" t="s">
        <v>137</v>
      </c>
      <c r="B313" s="184"/>
      <c r="C313" s="184"/>
      <c r="D313" s="184"/>
      <c r="E313" s="184"/>
      <c r="F313" s="184">
        <f>F270+F275+F305+F280+F300+F285+F290+F295+F310</f>
        <v>0</v>
      </c>
      <c r="G313" s="184"/>
      <c r="H313" s="184">
        <f>H270+H275+H305+H280+H300+H285+H290+H295+H310</f>
        <v>0</v>
      </c>
      <c r="I313" s="184"/>
      <c r="J313" s="184">
        <f>J270+J275+J305+J280+J300+J285+J290+J295+J310</f>
        <v>0</v>
      </c>
      <c r="K313" s="184"/>
      <c r="L313" s="184">
        <f>L270+L275+L305+L280+L300+L285+L290+L295+L310</f>
        <v>0</v>
      </c>
      <c r="M313" s="184"/>
      <c r="N313" s="184">
        <f>N270+N275+N305+N280+N300+N285+N290+N295+N310</f>
        <v>0</v>
      </c>
      <c r="O313" s="184">
        <f>O270+O275+O305+O280+O300+O285+O290+O295+O310</f>
        <v>0</v>
      </c>
    </row>
  </sheetData>
  <sheetProtection formatRows="0"/>
  <mergeCells count="8">
    <mergeCell ref="A1:O3"/>
    <mergeCell ref="L88:O95"/>
    <mergeCell ref="A85:O85"/>
    <mergeCell ref="A5:F5"/>
    <mergeCell ref="A6:F6"/>
    <mergeCell ref="A7:F7"/>
    <mergeCell ref="G6:H6"/>
    <mergeCell ref="G7:H7"/>
  </mergeCells>
  <phoneticPr fontId="0" type="noConversion"/>
  <dataValidations xWindow="309" yWindow="830" count="8">
    <dataValidation type="decimal" allowBlank="1" showInputMessage="1" showErrorMessage="1" errorTitle="Incorrect Number of Months" error="The number of months must be less than or equal to the number of months in the Contract Type. Summer salary for 9-month employees should be entered in the section below." sqref="C11:C20 C51:C54 C58:C66" xr:uid="{00000000-0002-0000-0200-000000000000}">
      <formula1>0</formula1>
      <formula2>IF(B11="9-Month",9,12)</formula2>
    </dataValidation>
    <dataValidation type="decimal" allowBlank="1" showInputMessage="1" showErrorMessage="1" sqref="F99:J100 L99:L100 F90:J95" xr:uid="{00000000-0002-0000-0200-000001000000}">
      <formula1>0</formula1>
      <formula2>1</formula2>
    </dataValidation>
    <dataValidation type="decimal" operator="lessThanOrEqual" allowBlank="1" showInputMessage="1" showErrorMessage="1" sqref="C24:C33" xr:uid="{00000000-0002-0000-0200-000002000000}">
      <formula1>3</formula1>
    </dataValidation>
    <dataValidation type="whole" allowBlank="1" showInputMessage="1" showErrorMessage="1" errorTitle="Salary Cap" error="If the NIH Salary Cap is in effect, all salaries must be set at that level or lower." sqref="D11:D20 D24:D33 D37:D40" xr:uid="{00000000-0002-0000-0200-000003000000}">
      <formula1>0</formula1>
      <formula2>$D$100</formula2>
    </dataValidation>
    <dataValidation type="decimal" operator="lessThanOrEqual" allowBlank="1" showInputMessage="1" showErrorMessage="1" sqref="C37:C40" xr:uid="{00000000-0002-0000-0200-000004000000}">
      <formula1>12</formula1>
    </dataValidation>
    <dataValidation type="list" allowBlank="1" showInputMessage="1" showErrorMessage="1" sqref="B58:B66" xr:uid="{00000000-0002-0000-0200-000005000000}">
      <formula1>"Select,Undergraduate,Masters,PhD"</formula1>
    </dataValidation>
    <dataValidation type="list" operator="equal" allowBlank="1" showInputMessage="1" showErrorMessage="1" errorTitle="Choose Contract Type" error="Choose a contract type using the drop down list rather than entering free text." promptTitle="Contract Type" prompt="Enter the contract type for this person - either 9-month or 12-month." sqref="B51:B54 B11:B20" xr:uid="{00000000-0002-0000-0200-000006000000}">
      <formula1>"Select,9-Month,12-Month"</formula1>
    </dataValidation>
    <dataValidation type="whole" operator="greaterThanOrEqual" allowBlank="1" showInputMessage="1" showErrorMessage="1" errorTitle="Minimum Salary" error="ECU requires Postdocs to be paid at least $53,760 per year." promptTitle="Minimum Salary" prompt="ECU requires Postdocs to be paid at least $53,760 per year." sqref="D51:D54" xr:uid="{C51AEF24-A03B-CE4A-A1A5-4DBC8BA8ED3C}">
      <formula1>53760</formula1>
    </dataValidation>
  </dataValidations>
  <pageMargins left="0.25" right="0.25" top="0.4" bottom="0" header="0" footer="0"/>
  <pageSetup scale="71" orientation="portrait" r:id="rId1"/>
  <headerFooter alignWithMargins="0">
    <oddHeader>&amp;R Page &amp;P</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Sheet4">
    <tabColor rgb="FFFFFF99"/>
    <pageSetUpPr fitToPage="1"/>
  </sheetPr>
  <dimension ref="A1:I80"/>
  <sheetViews>
    <sheetView zoomScale="125" zoomScaleNormal="125" zoomScalePageLayoutView="120" workbookViewId="0">
      <pane ySplit="9" topLeftCell="A10" activePane="bottomLeft" state="frozenSplit"/>
      <selection activeCell="A37" sqref="A37"/>
      <selection pane="bottomLeft" activeCell="A64" sqref="A64"/>
    </sheetView>
  </sheetViews>
  <sheetFormatPr baseColWidth="10" defaultColWidth="11.42578125" defaultRowHeight="13"/>
  <cols>
    <col min="1" max="1" width="41" style="1" customWidth="1"/>
    <col min="2" max="7" width="12.7109375" style="1" customWidth="1"/>
    <col min="8" max="8" width="13.28515625" style="1" customWidth="1"/>
    <col min="9" max="9" width="15.28515625" style="1" customWidth="1"/>
    <col min="10" max="16384" width="11.42578125" style="1"/>
  </cols>
  <sheetData>
    <row r="1" spans="1:9" ht="11.5" customHeight="1">
      <c r="A1" s="424" t="s">
        <v>256</v>
      </c>
      <c r="B1" s="424"/>
      <c r="C1" s="424"/>
      <c r="D1" s="424"/>
      <c r="E1" s="424"/>
      <c r="F1" s="424"/>
      <c r="G1" s="424"/>
      <c r="H1" s="424"/>
    </row>
    <row r="2" spans="1:9" ht="11.5" customHeight="1">
      <c r="A2" s="424"/>
      <c r="B2" s="424"/>
      <c r="C2" s="424"/>
      <c r="D2" s="424"/>
      <c r="E2" s="424"/>
      <c r="F2" s="424"/>
      <c r="G2" s="424"/>
      <c r="H2" s="424"/>
    </row>
    <row r="3" spans="1:9" ht="30.75" customHeight="1" thickBot="1">
      <c r="A3" s="425"/>
      <c r="B3" s="425"/>
      <c r="C3" s="425"/>
      <c r="D3" s="425"/>
      <c r="E3" s="425"/>
      <c r="F3" s="425"/>
      <c r="G3" s="425"/>
      <c r="H3" s="425"/>
    </row>
    <row r="4" spans="1:9" ht="14">
      <c r="A4" s="201"/>
      <c r="B4" s="203"/>
      <c r="C4" s="203"/>
      <c r="D4" s="204" t="s">
        <v>241</v>
      </c>
      <c r="E4" s="203"/>
      <c r="F4" s="203"/>
      <c r="G4" s="203"/>
      <c r="H4" s="217"/>
    </row>
    <row r="5" spans="1:9">
      <c r="A5" s="338" t="str">
        <f>piname</f>
        <v>PI Name</v>
      </c>
      <c r="B5" s="218"/>
      <c r="C5" s="219"/>
      <c r="D5" s="150"/>
      <c r="E5" s="207" t="s">
        <v>76</v>
      </c>
      <c r="F5" s="220" t="str">
        <f>creationdate</f>
        <v>Date</v>
      </c>
      <c r="G5" s="180"/>
      <c r="H5" s="221"/>
    </row>
    <row r="6" spans="1:9">
      <c r="A6" s="422" t="str">
        <f>proposaltitle</f>
        <v>Enter Title</v>
      </c>
      <c r="B6" s="423"/>
      <c r="C6" s="423"/>
      <c r="D6" s="420" t="s">
        <v>44</v>
      </c>
      <c r="E6" s="420"/>
      <c r="F6" s="220" t="str">
        <f>projstartdate</f>
        <v>Date</v>
      </c>
      <c r="G6" s="210" t="s">
        <v>45</v>
      </c>
      <c r="H6" s="222" t="str">
        <f>projenddate</f>
        <v>Date</v>
      </c>
    </row>
    <row r="7" spans="1:9" ht="14" thickBot="1">
      <c r="A7" s="339" t="str">
        <f>sponsor</f>
        <v>Enter Sponsor</v>
      </c>
      <c r="B7" s="223"/>
      <c r="C7" s="157"/>
      <c r="D7" s="421" t="s">
        <v>118</v>
      </c>
      <c r="E7" s="421"/>
      <c r="F7" s="213">
        <f>Inflation</f>
        <v>0.03</v>
      </c>
      <c r="G7" s="214"/>
      <c r="H7" s="224"/>
    </row>
    <row r="8" spans="1:9" ht="14" thickBot="1">
      <c r="A8" s="268"/>
      <c r="B8" s="46"/>
      <c r="C8" s="46"/>
      <c r="D8" s="46"/>
      <c r="E8" s="46"/>
      <c r="F8" s="46"/>
      <c r="H8" s="164"/>
    </row>
    <row r="9" spans="1:9" ht="14" thickBot="1">
      <c r="A9" s="172"/>
      <c r="B9" s="173" t="s">
        <v>206</v>
      </c>
      <c r="C9" s="179" t="s">
        <v>207</v>
      </c>
      <c r="D9" s="173" t="s">
        <v>208</v>
      </c>
      <c r="E9" s="179" t="s">
        <v>209</v>
      </c>
      <c r="F9" s="173" t="s">
        <v>210</v>
      </c>
      <c r="G9" s="175" t="s">
        <v>16</v>
      </c>
      <c r="H9" s="335" t="s">
        <v>22</v>
      </c>
    </row>
    <row r="10" spans="1:9" ht="12.75" customHeight="1">
      <c r="A10" s="329" t="s">
        <v>67</v>
      </c>
      <c r="B10" s="46">
        <f>FARateY1</f>
        <v>0.51</v>
      </c>
      <c r="C10" s="182">
        <f>FARateY2</f>
        <v>0.51</v>
      </c>
      <c r="D10" s="46">
        <f>FARateY3</f>
        <v>0.51</v>
      </c>
      <c r="E10" s="182">
        <f>FARateY4</f>
        <v>0.51</v>
      </c>
      <c r="F10" s="46">
        <f>FARateY5</f>
        <v>0.51</v>
      </c>
      <c r="G10" s="176"/>
      <c r="H10" s="336"/>
      <c r="I10"/>
    </row>
    <row r="11" spans="1:9" ht="12" customHeight="1">
      <c r="A11" s="269" t="s">
        <v>232</v>
      </c>
      <c r="B11" s="10">
        <f>+Personnel!F21</f>
        <v>0</v>
      </c>
      <c r="C11" s="265">
        <f>+Personnel!H21</f>
        <v>0</v>
      </c>
      <c r="D11" s="10">
        <f>+Personnel!J21</f>
        <v>0</v>
      </c>
      <c r="E11" s="265">
        <f>+Personnel!L21</f>
        <v>0</v>
      </c>
      <c r="F11" s="10">
        <f>+Personnel!N21</f>
        <v>0</v>
      </c>
      <c r="G11" s="158">
        <f t="shared" ref="G11:G17" si="0">SUM(B11:F11)</f>
        <v>0</v>
      </c>
      <c r="H11" s="336"/>
      <c r="I11"/>
    </row>
    <row r="12" spans="1:9" ht="12" customHeight="1">
      <c r="A12" s="269" t="s">
        <v>233</v>
      </c>
      <c r="B12" s="10">
        <f>+Personnel!F34</f>
        <v>0</v>
      </c>
      <c r="C12" s="265">
        <f>+Personnel!H34</f>
        <v>0</v>
      </c>
      <c r="D12" s="10">
        <f>+Personnel!J34</f>
        <v>0</v>
      </c>
      <c r="E12" s="265">
        <f>+Personnel!L34</f>
        <v>0</v>
      </c>
      <c r="F12" s="10">
        <f>+Personnel!N34</f>
        <v>0</v>
      </c>
      <c r="G12" s="158">
        <f>SUM(B12:F12)</f>
        <v>0</v>
      </c>
      <c r="H12" s="336"/>
      <c r="I12"/>
    </row>
    <row r="13" spans="1:9" ht="12" customHeight="1">
      <c r="A13" s="269" t="s">
        <v>234</v>
      </c>
      <c r="B13" s="10">
        <f>+Personnel!F41</f>
        <v>0</v>
      </c>
      <c r="C13" s="265">
        <f>+Personnel!H41</f>
        <v>0</v>
      </c>
      <c r="D13" s="10">
        <f>+Personnel!J41</f>
        <v>0</v>
      </c>
      <c r="E13" s="265">
        <f>+Personnel!L41</f>
        <v>0</v>
      </c>
      <c r="F13" s="10">
        <f>+Personnel!N41</f>
        <v>0</v>
      </c>
      <c r="G13" s="158">
        <f t="shared" si="0"/>
        <v>0</v>
      </c>
      <c r="H13" s="336"/>
      <c r="I13"/>
    </row>
    <row r="14" spans="1:9" ht="12" customHeight="1">
      <c r="A14" s="269" t="s">
        <v>70</v>
      </c>
      <c r="B14" s="10">
        <f>+Personnel!F48</f>
        <v>0</v>
      </c>
      <c r="C14" s="265">
        <f>+Personnel!H48</f>
        <v>0</v>
      </c>
      <c r="D14" s="10">
        <f>+Personnel!J48</f>
        <v>0</v>
      </c>
      <c r="E14" s="265">
        <f>+Personnel!L48</f>
        <v>0</v>
      </c>
      <c r="F14" s="10">
        <f>+Personnel!N48</f>
        <v>0</v>
      </c>
      <c r="G14" s="158">
        <f t="shared" si="0"/>
        <v>0</v>
      </c>
      <c r="H14" s="336"/>
      <c r="I14"/>
    </row>
    <row r="15" spans="1:9" ht="12" customHeight="1">
      <c r="A15" s="268" t="s">
        <v>154</v>
      </c>
      <c r="B15" s="10">
        <f>+Personnel!F55</f>
        <v>0</v>
      </c>
      <c r="C15" s="265">
        <f>+Personnel!H55</f>
        <v>0</v>
      </c>
      <c r="D15" s="10">
        <f>+Personnel!J55</f>
        <v>0</v>
      </c>
      <c r="E15" s="265">
        <f>+Personnel!L55</f>
        <v>0</v>
      </c>
      <c r="F15" s="10">
        <f>+Personnel!N55</f>
        <v>0</v>
      </c>
      <c r="G15" s="158">
        <f t="shared" si="0"/>
        <v>0</v>
      </c>
      <c r="H15" s="336"/>
      <c r="I15"/>
    </row>
    <row r="16" spans="1:9" ht="12" customHeight="1">
      <c r="A16" s="268" t="s">
        <v>238</v>
      </c>
      <c r="B16" s="10">
        <f>+Personnel!F67</f>
        <v>0</v>
      </c>
      <c r="C16" s="265">
        <f>+Personnel!H67</f>
        <v>0</v>
      </c>
      <c r="D16" s="10">
        <f>+Personnel!J67</f>
        <v>0</v>
      </c>
      <c r="E16" s="265">
        <f>+Personnel!L67</f>
        <v>0</v>
      </c>
      <c r="F16" s="10">
        <f>+Personnel!N67</f>
        <v>0</v>
      </c>
      <c r="G16" s="158">
        <f t="shared" si="0"/>
        <v>0</v>
      </c>
      <c r="H16" s="336"/>
      <c r="I16"/>
    </row>
    <row r="17" spans="1:9" ht="12" customHeight="1">
      <c r="A17" s="270" t="s">
        <v>46</v>
      </c>
      <c r="B17" s="47">
        <f>SUM(B11:B16)</f>
        <v>0</v>
      </c>
      <c r="C17" s="183">
        <f>SUM(C11:C16)</f>
        <v>0</v>
      </c>
      <c r="D17" s="47">
        <f>SUM(D11:D16)</f>
        <v>0</v>
      </c>
      <c r="E17" s="183">
        <f>SUM(E11:E16)</f>
        <v>0</v>
      </c>
      <c r="F17" s="47">
        <f>SUM(F11:F16)</f>
        <v>0</v>
      </c>
      <c r="G17" s="177">
        <f t="shared" si="0"/>
        <v>0</v>
      </c>
      <c r="H17" s="336"/>
      <c r="I17"/>
    </row>
    <row r="18" spans="1:9" ht="12" customHeight="1">
      <c r="A18" s="271"/>
      <c r="B18" s="171"/>
      <c r="C18" s="161"/>
      <c r="D18" s="171"/>
      <c r="E18" s="161"/>
      <c r="F18" s="171"/>
      <c r="G18" s="158"/>
      <c r="H18" s="336"/>
      <c r="I18"/>
    </row>
    <row r="19" spans="1:9" ht="12" customHeight="1">
      <c r="A19" s="272" t="s">
        <v>130</v>
      </c>
      <c r="B19" s="71">
        <f>+Personnel!F78</f>
        <v>0</v>
      </c>
      <c r="C19" s="184">
        <f>+Personnel!H78</f>
        <v>0</v>
      </c>
      <c r="D19" s="71">
        <f>+Personnel!J78</f>
        <v>0</v>
      </c>
      <c r="E19" s="184">
        <f>+Personnel!L78</f>
        <v>0</v>
      </c>
      <c r="F19" s="71">
        <f>+Personnel!N78</f>
        <v>0</v>
      </c>
      <c r="G19" s="166">
        <f>SUM(B19:F19)</f>
        <v>0</v>
      </c>
      <c r="H19" s="336"/>
      <c r="I19"/>
    </row>
    <row r="20" spans="1:9" ht="12" customHeight="1">
      <c r="A20" s="273"/>
      <c r="B20" s="171"/>
      <c r="C20" s="161"/>
      <c r="D20" s="171"/>
      <c r="E20" s="161"/>
      <c r="F20" s="171"/>
      <c r="G20" s="158"/>
      <c r="H20" s="336"/>
      <c r="I20"/>
    </row>
    <row r="21" spans="1:9" ht="12" customHeight="1">
      <c r="A21" s="272" t="s">
        <v>131</v>
      </c>
      <c r="B21" s="71">
        <f>SUM(B17:B19)</f>
        <v>0</v>
      </c>
      <c r="C21" s="184">
        <f>SUM(C17:C19)</f>
        <v>0</v>
      </c>
      <c r="D21" s="71">
        <f>SUM(D17:D19)</f>
        <v>0</v>
      </c>
      <c r="E21" s="184">
        <f>SUM(E17:E19)</f>
        <v>0</v>
      </c>
      <c r="F21" s="71">
        <f>SUM(F17:F19)</f>
        <v>0</v>
      </c>
      <c r="G21" s="166">
        <f>SUM(B21:F21)</f>
        <v>0</v>
      </c>
      <c r="H21" s="336"/>
      <c r="I21"/>
    </row>
    <row r="22" spans="1:9" ht="14">
      <c r="A22" s="269"/>
      <c r="C22" s="150"/>
      <c r="E22" s="150"/>
      <c r="G22" s="158"/>
      <c r="H22" s="336"/>
      <c r="I22"/>
    </row>
    <row r="23" spans="1:9" ht="12" customHeight="1">
      <c r="A23" s="269" t="s">
        <v>204</v>
      </c>
      <c r="B23" s="8">
        <v>0</v>
      </c>
      <c r="C23" s="181">
        <v>0</v>
      </c>
      <c r="D23" s="8">
        <v>0</v>
      </c>
      <c r="E23" s="181">
        <v>0</v>
      </c>
      <c r="F23" s="8">
        <v>0</v>
      </c>
      <c r="G23" s="158">
        <f t="shared" ref="G23:G32" si="1">SUM(B23:F23)</f>
        <v>0</v>
      </c>
      <c r="H23" s="336"/>
      <c r="I23"/>
    </row>
    <row r="24" spans="1:9">
      <c r="A24" s="269" t="s">
        <v>1</v>
      </c>
      <c r="B24" s="8">
        <v>0</v>
      </c>
      <c r="C24" s="181">
        <v>0</v>
      </c>
      <c r="D24" s="8">
        <v>0</v>
      </c>
      <c r="E24" s="181">
        <v>0</v>
      </c>
      <c r="F24" s="8">
        <v>0</v>
      </c>
      <c r="G24" s="158">
        <f t="shared" si="1"/>
        <v>0</v>
      </c>
      <c r="H24" s="336"/>
      <c r="I24" s="356"/>
    </row>
    <row r="25" spans="1:9">
      <c r="A25" s="269" t="s">
        <v>63</v>
      </c>
      <c r="B25" s="8">
        <v>0</v>
      </c>
      <c r="C25" s="181">
        <v>0</v>
      </c>
      <c r="D25" s="8">
        <v>0</v>
      </c>
      <c r="E25" s="181">
        <v>0</v>
      </c>
      <c r="F25" s="8">
        <v>0</v>
      </c>
      <c r="G25" s="158">
        <f>SUM(B25:F25)</f>
        <v>0</v>
      </c>
      <c r="H25" s="336"/>
      <c r="I25" s="356"/>
    </row>
    <row r="26" spans="1:9">
      <c r="A26" s="296" t="s">
        <v>103</v>
      </c>
      <c r="B26" s="8">
        <v>0</v>
      </c>
      <c r="C26" s="181">
        <v>0</v>
      </c>
      <c r="D26" s="8">
        <v>0</v>
      </c>
      <c r="E26" s="181">
        <v>0</v>
      </c>
      <c r="F26" s="8">
        <v>0</v>
      </c>
      <c r="G26" s="158">
        <f>SUM(B26:F26)</f>
        <v>0</v>
      </c>
      <c r="H26" s="336"/>
      <c r="I26" s="356"/>
    </row>
    <row r="27" spans="1:9" ht="12.75" customHeight="1">
      <c r="A27" s="274" t="s">
        <v>25</v>
      </c>
      <c r="B27" s="8">
        <v>0</v>
      </c>
      <c r="C27" s="181">
        <v>0</v>
      </c>
      <c r="D27" s="8">
        <v>0</v>
      </c>
      <c r="E27" s="181">
        <v>0</v>
      </c>
      <c r="F27" s="8">
        <v>0</v>
      </c>
      <c r="G27" s="158">
        <f>SUM(B27:F27)</f>
        <v>0</v>
      </c>
      <c r="H27" s="336"/>
      <c r="I27" s="348"/>
    </row>
    <row r="28" spans="1:9">
      <c r="A28" s="274" t="s">
        <v>25</v>
      </c>
      <c r="B28" s="8">
        <v>0</v>
      </c>
      <c r="C28" s="181">
        <v>0</v>
      </c>
      <c r="D28" s="8">
        <v>0</v>
      </c>
      <c r="E28" s="181">
        <v>0</v>
      </c>
      <c r="F28" s="8">
        <v>0</v>
      </c>
      <c r="G28" s="158">
        <f>SUM(B28:F28)</f>
        <v>0</v>
      </c>
      <c r="H28" s="336"/>
    </row>
    <row r="29" spans="1:9">
      <c r="A29" s="274" t="s">
        <v>25</v>
      </c>
      <c r="B29" s="8">
        <v>0</v>
      </c>
      <c r="C29" s="181">
        <v>0</v>
      </c>
      <c r="D29" s="8">
        <v>0</v>
      </c>
      <c r="E29" s="181">
        <v>0</v>
      </c>
      <c r="F29" s="8">
        <v>0</v>
      </c>
      <c r="G29" s="158">
        <f>SUM(B29:F29)</f>
        <v>0</v>
      </c>
      <c r="H29" s="336"/>
    </row>
    <row r="30" spans="1:9">
      <c r="A30" s="274" t="s">
        <v>25</v>
      </c>
      <c r="B30" s="8">
        <v>0</v>
      </c>
      <c r="C30" s="181">
        <v>0</v>
      </c>
      <c r="D30" s="8">
        <v>0</v>
      </c>
      <c r="E30" s="181">
        <v>0</v>
      </c>
      <c r="F30" s="8">
        <v>0</v>
      </c>
      <c r="G30" s="158">
        <f t="shared" si="1"/>
        <v>0</v>
      </c>
      <c r="H30" s="336"/>
    </row>
    <row r="31" spans="1:9">
      <c r="A31" s="274" t="s">
        <v>25</v>
      </c>
      <c r="B31" s="8">
        <v>0</v>
      </c>
      <c r="C31" s="181">
        <v>0</v>
      </c>
      <c r="D31" s="8">
        <v>0</v>
      </c>
      <c r="E31" s="181">
        <v>0</v>
      </c>
      <c r="F31" s="8">
        <v>0</v>
      </c>
      <c r="G31" s="158">
        <f t="shared" si="1"/>
        <v>0</v>
      </c>
      <c r="H31" s="336"/>
      <c r="I31" s="1" t="s">
        <v>205</v>
      </c>
    </row>
    <row r="32" spans="1:9">
      <c r="A32" s="270" t="s">
        <v>2</v>
      </c>
      <c r="B32" s="12">
        <f>SUM(B23:B31)</f>
        <v>0</v>
      </c>
      <c r="C32" s="185">
        <f>SUM(C23:C31)</f>
        <v>0</v>
      </c>
      <c r="D32" s="12">
        <f>SUM(D23:D31)</f>
        <v>0</v>
      </c>
      <c r="E32" s="185">
        <f>SUM(E23:E31)</f>
        <v>0</v>
      </c>
      <c r="F32" s="12">
        <f>SUM(F23:F31)</f>
        <v>0</v>
      </c>
      <c r="G32" s="177">
        <f t="shared" si="1"/>
        <v>0</v>
      </c>
      <c r="H32" s="336"/>
    </row>
    <row r="33" spans="1:8" ht="16.25" customHeight="1">
      <c r="A33" s="269"/>
      <c r="C33" s="150"/>
      <c r="E33" s="150"/>
      <c r="G33" s="158"/>
      <c r="H33" s="336"/>
    </row>
    <row r="34" spans="1:8">
      <c r="A34" s="296" t="s">
        <v>49</v>
      </c>
      <c r="B34" s="8">
        <v>0</v>
      </c>
      <c r="C34" s="181">
        <v>0</v>
      </c>
      <c r="D34" s="8">
        <v>0</v>
      </c>
      <c r="E34" s="181">
        <v>0</v>
      </c>
      <c r="F34" s="8">
        <v>0</v>
      </c>
      <c r="G34" s="158">
        <f>SUM(B34:F34)</f>
        <v>0</v>
      </c>
      <c r="H34" s="336"/>
    </row>
    <row r="35" spans="1:8">
      <c r="A35" s="269" t="s">
        <v>50</v>
      </c>
      <c r="B35" s="8">
        <v>0</v>
      </c>
      <c r="C35" s="181">
        <v>0</v>
      </c>
      <c r="D35" s="8">
        <v>0</v>
      </c>
      <c r="E35" s="181">
        <v>0</v>
      </c>
      <c r="F35" s="8">
        <v>0</v>
      </c>
      <c r="G35" s="158">
        <f>SUM(B35:F35)</f>
        <v>0</v>
      </c>
      <c r="H35" s="336"/>
    </row>
    <row r="36" spans="1:8">
      <c r="A36" s="270" t="s">
        <v>4</v>
      </c>
      <c r="B36" s="12">
        <f>SUM(B34:B35)</f>
        <v>0</v>
      </c>
      <c r="C36" s="185">
        <f>SUM(C34:C35)</f>
        <v>0</v>
      </c>
      <c r="D36" s="12">
        <f>SUM(D34:D35)</f>
        <v>0</v>
      </c>
      <c r="E36" s="185">
        <f>SUM(E34:E35)</f>
        <v>0</v>
      </c>
      <c r="F36" s="12">
        <f>SUM(F34:F35)</f>
        <v>0</v>
      </c>
      <c r="G36" s="177">
        <f>SUM(B36:F36)</f>
        <v>0</v>
      </c>
      <c r="H36" s="336"/>
    </row>
    <row r="37" spans="1:8">
      <c r="A37" s="273"/>
      <c r="B37" s="171"/>
      <c r="C37" s="161"/>
      <c r="D37" s="171"/>
      <c r="E37" s="161"/>
      <c r="F37" s="171"/>
      <c r="G37" s="158"/>
      <c r="H37" s="336"/>
    </row>
    <row r="38" spans="1:8">
      <c r="A38" s="269" t="s">
        <v>6</v>
      </c>
      <c r="B38" s="8">
        <v>0</v>
      </c>
      <c r="C38" s="181">
        <v>0</v>
      </c>
      <c r="D38" s="8">
        <v>0</v>
      </c>
      <c r="E38" s="181">
        <v>0</v>
      </c>
      <c r="F38" s="8">
        <v>0</v>
      </c>
      <c r="G38" s="158">
        <f t="shared" ref="G38:G48" si="2">SUM(B38:F38)</f>
        <v>0</v>
      </c>
      <c r="H38" s="336"/>
    </row>
    <row r="39" spans="1:8">
      <c r="A39" s="269" t="s">
        <v>7</v>
      </c>
      <c r="B39" s="8">
        <v>0</v>
      </c>
      <c r="C39" s="181">
        <v>0</v>
      </c>
      <c r="D39" s="8">
        <v>0</v>
      </c>
      <c r="E39" s="181">
        <v>0</v>
      </c>
      <c r="F39" s="8">
        <v>0</v>
      </c>
      <c r="G39" s="158">
        <f t="shared" si="2"/>
        <v>0</v>
      </c>
      <c r="H39" s="336"/>
    </row>
    <row r="40" spans="1:8">
      <c r="A40" s="269" t="s">
        <v>163</v>
      </c>
      <c r="B40" s="8">
        <v>0</v>
      </c>
      <c r="C40" s="181">
        <v>0</v>
      </c>
      <c r="D40" s="8">
        <v>0</v>
      </c>
      <c r="E40" s="181">
        <v>0</v>
      </c>
      <c r="F40" s="8">
        <v>0</v>
      </c>
      <c r="G40" s="158">
        <f t="shared" si="2"/>
        <v>0</v>
      </c>
      <c r="H40" s="336"/>
    </row>
    <row r="41" spans="1:8">
      <c r="A41" s="269" t="s">
        <v>8</v>
      </c>
      <c r="B41" s="8">
        <v>0</v>
      </c>
      <c r="C41" s="181">
        <v>0</v>
      </c>
      <c r="D41" s="8">
        <v>0</v>
      </c>
      <c r="E41" s="181">
        <v>0</v>
      </c>
      <c r="F41" s="8">
        <v>0</v>
      </c>
      <c r="G41" s="158">
        <f t="shared" si="2"/>
        <v>0</v>
      </c>
      <c r="H41" s="336"/>
    </row>
    <row r="42" spans="1:8">
      <c r="A42" s="269" t="s">
        <v>104</v>
      </c>
      <c r="B42" s="8">
        <v>0</v>
      </c>
      <c r="C42" s="181">
        <v>0</v>
      </c>
      <c r="D42" s="8">
        <v>0</v>
      </c>
      <c r="E42" s="181">
        <v>0</v>
      </c>
      <c r="F42" s="8">
        <v>0</v>
      </c>
      <c r="G42" s="158">
        <f t="shared" si="2"/>
        <v>0</v>
      </c>
      <c r="H42" s="336"/>
    </row>
    <row r="43" spans="1:8">
      <c r="A43" s="269" t="s">
        <v>64</v>
      </c>
      <c r="B43" s="8">
        <v>0</v>
      </c>
      <c r="C43" s="181">
        <v>0</v>
      </c>
      <c r="D43" s="8">
        <v>0</v>
      </c>
      <c r="E43" s="181">
        <v>0</v>
      </c>
      <c r="F43" s="8">
        <v>0</v>
      </c>
      <c r="G43" s="158">
        <f t="shared" si="2"/>
        <v>0</v>
      </c>
      <c r="H43" s="336"/>
    </row>
    <row r="44" spans="1:8">
      <c r="A44" s="296" t="s">
        <v>51</v>
      </c>
      <c r="B44" s="8">
        <v>0</v>
      </c>
      <c r="C44" s="181">
        <v>0</v>
      </c>
      <c r="D44" s="8">
        <v>0</v>
      </c>
      <c r="E44" s="181">
        <v>0</v>
      </c>
      <c r="F44" s="8">
        <v>0</v>
      </c>
      <c r="G44" s="158">
        <f t="shared" si="2"/>
        <v>0</v>
      </c>
      <c r="H44" s="336"/>
    </row>
    <row r="45" spans="1:8">
      <c r="A45" s="269" t="s">
        <v>3</v>
      </c>
      <c r="B45" s="8">
        <v>0</v>
      </c>
      <c r="C45" s="181">
        <v>0</v>
      </c>
      <c r="D45" s="8">
        <v>0</v>
      </c>
      <c r="E45" s="181">
        <v>0</v>
      </c>
      <c r="F45" s="8">
        <v>0</v>
      </c>
      <c r="G45" s="158">
        <f t="shared" si="2"/>
        <v>0</v>
      </c>
      <c r="H45" s="336"/>
    </row>
    <row r="46" spans="1:8">
      <c r="A46" s="269" t="s">
        <v>9</v>
      </c>
      <c r="B46" s="8">
        <v>0</v>
      </c>
      <c r="C46" s="181">
        <v>0</v>
      </c>
      <c r="D46" s="8">
        <v>0</v>
      </c>
      <c r="E46" s="181">
        <v>0</v>
      </c>
      <c r="F46" s="8">
        <v>0</v>
      </c>
      <c r="G46" s="158">
        <f t="shared" si="2"/>
        <v>0</v>
      </c>
      <c r="H46" s="336"/>
    </row>
    <row r="47" spans="1:8">
      <c r="A47" s="269" t="s">
        <v>220</v>
      </c>
      <c r="B47" s="8">
        <v>0</v>
      </c>
      <c r="C47" s="181">
        <v>0</v>
      </c>
      <c r="D47" s="8">
        <v>0</v>
      </c>
      <c r="E47" s="181">
        <v>0</v>
      </c>
      <c r="F47" s="8">
        <v>0</v>
      </c>
      <c r="G47" s="158">
        <f t="shared" si="2"/>
        <v>0</v>
      </c>
      <c r="H47" s="336"/>
    </row>
    <row r="48" spans="1:8">
      <c r="A48" s="269" t="s">
        <v>5</v>
      </c>
      <c r="B48" s="8">
        <v>0</v>
      </c>
      <c r="C48" s="181">
        <v>0</v>
      </c>
      <c r="D48" s="8">
        <v>0</v>
      </c>
      <c r="E48" s="181">
        <v>0</v>
      </c>
      <c r="F48" s="8">
        <v>0</v>
      </c>
      <c r="G48" s="158">
        <f t="shared" si="2"/>
        <v>0</v>
      </c>
      <c r="H48" s="336"/>
    </row>
    <row r="49" spans="1:9">
      <c r="A49" s="274" t="s">
        <v>25</v>
      </c>
      <c r="B49" s="8">
        <v>0</v>
      </c>
      <c r="C49" s="181">
        <v>0</v>
      </c>
      <c r="D49" s="8">
        <v>0</v>
      </c>
      <c r="E49" s="181">
        <v>0</v>
      </c>
      <c r="F49" s="8">
        <v>0</v>
      </c>
      <c r="G49" s="158">
        <f>SUM(B49:F49)</f>
        <v>0</v>
      </c>
      <c r="H49" s="336"/>
    </row>
    <row r="50" spans="1:9">
      <c r="A50" s="274" t="s">
        <v>25</v>
      </c>
      <c r="B50" s="8">
        <v>0</v>
      </c>
      <c r="C50" s="181">
        <v>0</v>
      </c>
      <c r="D50" s="8">
        <v>0</v>
      </c>
      <c r="E50" s="181">
        <v>0</v>
      </c>
      <c r="F50" s="8">
        <v>0</v>
      </c>
      <c r="G50" s="158">
        <f>SUM(B50:F50)</f>
        <v>0</v>
      </c>
      <c r="H50" s="336"/>
    </row>
    <row r="51" spans="1:9">
      <c r="A51" s="275" t="s">
        <v>25</v>
      </c>
      <c r="B51" s="266">
        <v>0</v>
      </c>
      <c r="C51" s="267">
        <v>0</v>
      </c>
      <c r="D51" s="266">
        <v>0</v>
      </c>
      <c r="E51" s="267">
        <v>0</v>
      </c>
      <c r="F51" s="266">
        <v>0</v>
      </c>
      <c r="G51" s="158">
        <f>SUM(B51:F51)</f>
        <v>0</v>
      </c>
      <c r="H51" s="336"/>
    </row>
    <row r="52" spans="1:9">
      <c r="A52" s="270" t="s">
        <v>75</v>
      </c>
      <c r="B52" s="12">
        <f t="shared" ref="B52:G52" si="3">SUM(B38:B51)</f>
        <v>0</v>
      </c>
      <c r="C52" s="185">
        <f t="shared" si="3"/>
        <v>0</v>
      </c>
      <c r="D52" s="12">
        <f t="shared" si="3"/>
        <v>0</v>
      </c>
      <c r="E52" s="185">
        <f t="shared" si="3"/>
        <v>0</v>
      </c>
      <c r="F52" s="12">
        <f t="shared" si="3"/>
        <v>0</v>
      </c>
      <c r="G52" s="177">
        <f t="shared" si="3"/>
        <v>0</v>
      </c>
      <c r="H52" s="336"/>
    </row>
    <row r="53" spans="1:9">
      <c r="A53" s="273"/>
      <c r="B53" s="171"/>
      <c r="C53" s="161"/>
      <c r="D53" s="171"/>
      <c r="E53" s="161"/>
      <c r="F53" s="171"/>
      <c r="G53" s="158"/>
      <c r="H53" s="336"/>
    </row>
    <row r="54" spans="1:9">
      <c r="A54" s="276" t="s">
        <v>143</v>
      </c>
      <c r="C54" s="150"/>
      <c r="E54" s="150"/>
      <c r="G54" s="158"/>
      <c r="H54" s="336"/>
    </row>
    <row r="55" spans="1:9">
      <c r="A55" s="269" t="s">
        <v>24</v>
      </c>
      <c r="B55" s="1">
        <f>+Subcontracts!D38</f>
        <v>0</v>
      </c>
      <c r="C55" s="150">
        <f>+Subcontracts!E38</f>
        <v>0</v>
      </c>
      <c r="D55" s="1">
        <f>+Subcontracts!F38</f>
        <v>0</v>
      </c>
      <c r="E55" s="150">
        <f>+Subcontracts!G38</f>
        <v>0</v>
      </c>
      <c r="F55" s="1">
        <f>+Subcontracts!H38</f>
        <v>0</v>
      </c>
      <c r="G55" s="158">
        <f>SUM(B55:F55)</f>
        <v>0</v>
      </c>
      <c r="H55" s="336"/>
    </row>
    <row r="56" spans="1:9">
      <c r="A56" s="277" t="s">
        <v>10</v>
      </c>
      <c r="B56" s="71">
        <f>+Subcontracts!D48</f>
        <v>0</v>
      </c>
      <c r="C56" s="184">
        <f>+Subcontracts!E48</f>
        <v>0</v>
      </c>
      <c r="D56" s="71">
        <f>+Subcontracts!F48</f>
        <v>0</v>
      </c>
      <c r="E56" s="184">
        <f>+Subcontracts!G48</f>
        <v>0</v>
      </c>
      <c r="F56" s="71">
        <f>+Subcontracts!H48</f>
        <v>0</v>
      </c>
      <c r="G56" s="166">
        <f>SUM(B56:F56)</f>
        <v>0</v>
      </c>
      <c r="H56" s="336"/>
    </row>
    <row r="57" spans="1:9">
      <c r="A57" s="273" t="s">
        <v>144</v>
      </c>
      <c r="B57" s="171">
        <f t="shared" ref="B57:G57" si="4">SUM(B55:B56)</f>
        <v>0</v>
      </c>
      <c r="C57" s="161">
        <f t="shared" si="4"/>
        <v>0</v>
      </c>
      <c r="D57" s="171">
        <f t="shared" si="4"/>
        <v>0</v>
      </c>
      <c r="E57" s="161">
        <f t="shared" si="4"/>
        <v>0</v>
      </c>
      <c r="F57" s="171">
        <f t="shared" si="4"/>
        <v>0</v>
      </c>
      <c r="G57" s="158">
        <f t="shared" si="4"/>
        <v>0</v>
      </c>
      <c r="H57" s="336"/>
    </row>
    <row r="58" spans="1:9">
      <c r="A58" s="276"/>
      <c r="C58" s="150"/>
      <c r="E58" s="150"/>
      <c r="G58" s="158"/>
      <c r="H58" s="336"/>
    </row>
    <row r="59" spans="1:9" ht="14">
      <c r="A59" s="276" t="str">
        <f>IF(RateBase="TDC - Total Direct Costs"," ","Items Exempt from F&amp;A")</f>
        <v>Items Exempt from F&amp;A</v>
      </c>
      <c r="C59" s="150"/>
      <c r="E59" s="150"/>
      <c r="G59" s="158"/>
      <c r="H59" s="336"/>
      <c r="I59"/>
    </row>
    <row r="60" spans="1:9" ht="14">
      <c r="A60" s="269" t="s">
        <v>218</v>
      </c>
      <c r="B60" s="8">
        <v>0</v>
      </c>
      <c r="C60" s="181">
        <v>0</v>
      </c>
      <c r="D60" s="8">
        <v>0</v>
      </c>
      <c r="E60" s="181">
        <v>0</v>
      </c>
      <c r="F60" s="8">
        <v>0</v>
      </c>
      <c r="G60" s="158">
        <f t="shared" ref="G60:G69" si="5">SUM(B60:F60)</f>
        <v>0</v>
      </c>
      <c r="H60" s="336"/>
      <c r="I60"/>
    </row>
    <row r="61" spans="1:9" ht="14">
      <c r="A61" s="269" t="s">
        <v>52</v>
      </c>
      <c r="B61" s="8">
        <v>0</v>
      </c>
      <c r="C61" s="181">
        <v>0</v>
      </c>
      <c r="D61" s="8">
        <v>0</v>
      </c>
      <c r="E61" s="181">
        <v>0</v>
      </c>
      <c r="F61" s="8">
        <v>0</v>
      </c>
      <c r="G61" s="158">
        <f t="shared" si="5"/>
        <v>0</v>
      </c>
      <c r="H61" s="336"/>
      <c r="I61"/>
    </row>
    <row r="62" spans="1:9" ht="14">
      <c r="A62" s="296" t="s">
        <v>181</v>
      </c>
      <c r="B62" s="8">
        <f>InflationY1*(IF(GradStudent1="PhD",Tuition*GradEffort1Y1,0)+IF(GradStudent2="PhD",Tuition*GradEffort2Y1,0)+IF(GradStudent3="PhD",Tuition*GradEffort3Y1,0)+IF(GradStudent4="PhD",Tuition*GradEffort4Y1,0)+IF(GradStudent5="PhD",Tuition*GradEffort5Y1,0)+IF(GradStudent6="PhD",Tuition*GradEffort6Y1,0)+IF(GradStudent7="PhD",Tuition*GradEffort7Y1,0)+IF(GradStudent8="PhD",Tuition*GradEffort8Y1,0)+IF(GradStudent9="PhD",Tuition*GradEffort9Y1,0))</f>
        <v>0</v>
      </c>
      <c r="C62" s="181">
        <f>InflationY2*(IF(GradStudent1="PhD",Tuition*GradEffort1Y2,0)+IF(GradStudent2="PhD",Tuition*GradEffort2Y2,0)+IF(GradStudent3="PhD",Tuition*GradEffort3Y2,0)+IF(GradStudent4="PhD",Tuition*GradEffort4Y2,0)+IF(GradStudent5="PhD",Tuition*GradEffort5Y2,0)+IF(GradStudent6="PhD",Tuition*GradEffort6Y2,0)+IF(GradStudent7="PhD",Tuition*GradEffort7Y2,0)+IF(GradStudent8="PhD",Tuition*GradEffort8Y2,0)+IF(GradStudent9="PhD",Tuition*GradEffort9Y2,0))</f>
        <v>0</v>
      </c>
      <c r="D62" s="8">
        <f>InflationY3*(IF(GradStudent1="PhD",Tuition*GradEffort1Y3,0)+IF(GradStudent2="PhD",Tuition*GradEffort2Y3,0)+IF(GradStudent3="PhD",Tuition*GradEffort3Y3,0)+IF(GradStudent4="PhD",Tuition*GradEffort4Y3,0)+IF(GradStudent5="PhD",Tuition*GradEffort5Y3,0)+IF(GradStudent6="PhD",Tuition*GradEffort6Y3,0)+IF(GradStudent7="PhD",Tuition*GradEffort7Y3,0)+IF(GradStudent8="PhD",Tuition*GradEffort8Y3,0)+IF(GradStudent9="PhD",Tuition*GradEffort9Y3,0))</f>
        <v>0</v>
      </c>
      <c r="E62" s="181">
        <f>InflationY4*(IF(GradStudent1="PhD",Tuition*GradEffort1Y4,0)+IF(GradStudent2="PhD",Tuition*GradEffort2Y4,0)+IF(GradStudent3="PhD",Tuition*GradEffort3Y4,0)+IF(GradStudent4="PhD",Tuition*GradEffort4Y4,0)+IF(GradStudent5="PhD",Tuition*GradEffort5Y4,0)+IF(GradStudent6="PhD",Tuition*GradEffort6Y4,0)+IF(GradStudent7="PhD",Tuition*GradEffort7Y4,0)+IF(GradStudent8="PhD",Tuition*GradEffort8Y4,0)+IF(GradStudent9="PhD",Tuition*GradEffort9Y4,0))</f>
        <v>0</v>
      </c>
      <c r="F62" s="8">
        <f>InflationY5*(IF(GradStudent1="PhD",Tuition*GradEffort1Y5,0)+IF(GradStudent2="PhD",Tuition*GradEffort2Y5,0)+IF(GradStudent3="PhD",Tuition*GradEffort3Y5,0)+IF(GradStudent4="PhD",Tuition*GradEffort4Y5,0)+IF(GradStudent5="PhD",Tuition*GradEffort5Y5,0)+IF(GradStudent6="PhD",Tuition*GradEffort6Y5,0)+IF(GradStudent7="PhD",Tuition*GradEffort7Y5,0)+IF(GradStudent8="PhD",Tuition*GradEffort8Y5,0)+IF(GradStudent9="PhD",Tuition*GradEffort9Y5,0))</f>
        <v>0</v>
      </c>
      <c r="G62" s="158">
        <f t="shared" si="5"/>
        <v>0</v>
      </c>
      <c r="H62" s="336"/>
      <c r="I62"/>
    </row>
    <row r="63" spans="1:9" ht="12.75" customHeight="1">
      <c r="A63" s="296" t="s">
        <v>182</v>
      </c>
      <c r="B63" s="8">
        <f>InflationY1*(IF(GradStudent1="PhD",(TuFee-Tuition)*GradEffort1Y1,0)+IF(GradStudent2="PhD",(TuFee-Tuition)*GradEffort2Y1,0)+IF(GradStudent3="PhD",(TuFee-Tuition)*GradEffort3Y1,0)+IF(GradStudent4="PhD",(TuFee-Tuition)*GradEffort4Y1,0)+IF(GradStudent5="PhD",(TuFee-Tuition)*GradEffort5Y1,0)+IF(GradStudent6="PhD",(TuFee-Tuition)*GradEffort6Y1,0)+IF(GradStudent7="PhD",(TuFee-Tuition)*GradEffor7Y1,0)+IF(GradStudent8="PhD",(TuFee-Tuition)*GradEffort8Y1,0)+IF(GradStudent9="PhD",(TuFee-Tuition)*GradEffort9Y1,0))</f>
        <v>0</v>
      </c>
      <c r="C63" s="181">
        <f>InflationY2*(IF(GradStudent1="PhD",(TuFee-Tuition)*GradEffort1Y2,0)+IF(GradStudent2="PhD",(TuFee-Tuition)*GradEffort2Y2,0)+IF(GradStudent3="PhD",(TuFee-Tuition)*GradEffort3Y2,0)+IF(GradStudent4="PhD",(TuFee-Tuition)*GradEffort4Y2,0)+IF(GradStudent5="PhD",(TuFee-Tuition)*GradEffort5Y2,0)+IF(GradStudent6="PhD",(TuFee-Tuition)*GradEffort6Y2,0)+IF(GradStudent7="PhD",(TuFee-Tuition)*GradEffor7Y2,0)+IF(GradStudent8="PhD",(TuFee-Tuition)*GradEffort8Y2,0)+IF(GradStudent9="PhD",(TuFee-Tuition)*GradEffort9Y2,0))</f>
        <v>0</v>
      </c>
      <c r="D63" s="8">
        <f>InflationY3*(IF(GradStudent1="PhD",(TuFee-Tuition)*GradEffort1Y3,0)+IF(GradStudent2="PhD",(TuFee-Tuition)*GradEffort2Y3,0)+IF(GradStudent3="PhD",(TuFee-Tuition)*GradEffort3Y3,0)+IF(GradStudent4="PhD",(TuFee-Tuition)*GradEffort4Y3,0)+IF(GradStudent5="PhD",(TuFee-Tuition)*GradEffort5Y3,0)+IF(GradStudent6="PhD",(TuFee-Tuition)*GradEffort6Y3,0)+IF(GradStudent7="PhD",(TuFee-Tuition)*GradEffor7Y3,0)+IF(GradStudent8="PhD",(TuFee-Tuition)*GradEffort8Y3,0)+IF(GradStudent9="PhD",(TuFee-Tuition)*GradEffort9Y3,0))</f>
        <v>0</v>
      </c>
      <c r="E63" s="181">
        <f>InflationY4*(IF(GradStudent1="PhD",(TuFee-Tuition)*GradEffort1Y4,0)+IF(GradStudent2="PhD",(TuFee-Tuition)*GradEffort2Y4,0)+IF(GradStudent3="PhD",(TuFee-Tuition)*GradEffort3Y4,0)+IF(GradStudent4="PhD",(TuFee-Tuition)*GradEffort4Y4,0)+IF(GradStudent5="PhD",(TuFee-Tuition)*GradEffort5Y4,0)+IF(GradStudent6="PhD",(TuFee-Tuition)*GradEffort6Y4,0)+IF(GradStudent7="PhD",(TuFee-Tuition)*GradEffor7Y4,0)+IF(GradStudent8="PhD",(TuFee-Tuition)*GradEffort8Y4,0)+IF(GradStudent9="PhD",(TuFee-Tuition)*GradEffort9Y4,0))</f>
        <v>0</v>
      </c>
      <c r="F63" s="8">
        <f>InflationY5*(IF(GradStudent1="PhD",(TuFee-Tuition)*GradEffort1Y5,0)+IF(GradStudent2="PhD",(TuFee-Tuition)*GradEffort2Y5,0)+IF(GradStudent3="PhD",(TuFee-Tuition)*GradEffort3Y5,0)+IF(GradStudent4="PhD",(TuFee-Tuition)*GradEffort4Y5,0)+IF(GradStudent5="PhD",(TuFee-Tuition)*GradEffort5Y5,0)+IF(GradStudent6="PhD",(TuFee-Tuition)*GradEffort6Y5,0)+IF(GradStudent7="PhD",(TuFee-Tuition)*GradEffor7Y5,0)+IF(GradStudent8="PhD",(TuFee-Tuition)*GradEffort8Y5,0)+IF(GradStudent9="PhD",(TuFee-Tuition)*GradEffort9Y5,0))</f>
        <v>0</v>
      </c>
      <c r="G63" s="158">
        <f>SUM(B63:F63)</f>
        <v>0</v>
      </c>
      <c r="H63" s="336"/>
      <c r="I63"/>
    </row>
    <row r="64" spans="1:9" ht="14">
      <c r="A64" s="269" t="s">
        <v>217</v>
      </c>
      <c r="B64" s="70">
        <v>0</v>
      </c>
      <c r="C64" s="344">
        <v>0</v>
      </c>
      <c r="D64" s="70">
        <v>0</v>
      </c>
      <c r="E64" s="344">
        <v>0</v>
      </c>
      <c r="F64" s="70">
        <v>0</v>
      </c>
      <c r="G64" s="158">
        <f t="shared" ref="G64:G65" si="6">SUM(B64:F64)</f>
        <v>0</v>
      </c>
      <c r="H64" s="336"/>
      <c r="I64"/>
    </row>
    <row r="65" spans="1:9" ht="14">
      <c r="A65" s="269" t="s">
        <v>219</v>
      </c>
      <c r="B65" s="8">
        <v>0</v>
      </c>
      <c r="C65" s="181">
        <v>0</v>
      </c>
      <c r="D65" s="8">
        <v>0</v>
      </c>
      <c r="E65" s="181">
        <v>0</v>
      </c>
      <c r="F65" s="8">
        <v>0</v>
      </c>
      <c r="G65" s="158">
        <f t="shared" si="6"/>
        <v>0</v>
      </c>
      <c r="H65" s="336"/>
      <c r="I65"/>
    </row>
    <row r="66" spans="1:9" ht="14">
      <c r="A66" s="269" t="s">
        <v>48</v>
      </c>
      <c r="B66" s="8">
        <v>0</v>
      </c>
      <c r="C66" s="181">
        <v>0</v>
      </c>
      <c r="D66" s="8">
        <v>0</v>
      </c>
      <c r="E66" s="181">
        <v>0</v>
      </c>
      <c r="F66" s="8">
        <v>0</v>
      </c>
      <c r="G66" s="158">
        <f t="shared" si="5"/>
        <v>0</v>
      </c>
      <c r="H66" s="336"/>
      <c r="I66"/>
    </row>
    <row r="67" spans="1:9" ht="14">
      <c r="A67" s="269" t="s">
        <v>257</v>
      </c>
      <c r="B67" s="8">
        <v>0</v>
      </c>
      <c r="C67" s="181">
        <v>0</v>
      </c>
      <c r="D67" s="8">
        <v>0</v>
      </c>
      <c r="E67" s="181">
        <v>0</v>
      </c>
      <c r="F67" s="8">
        <v>0</v>
      </c>
      <c r="G67" s="158">
        <f t="shared" ref="G67" si="7">SUM(B67:F67)</f>
        <v>0</v>
      </c>
      <c r="H67" s="336"/>
      <c r="I67"/>
    </row>
    <row r="68" spans="1:9" ht="14">
      <c r="A68" s="274" t="s">
        <v>25</v>
      </c>
      <c r="B68" s="8">
        <v>0</v>
      </c>
      <c r="C68" s="181">
        <v>0</v>
      </c>
      <c r="D68" s="8">
        <v>0</v>
      </c>
      <c r="E68" s="181">
        <v>0</v>
      </c>
      <c r="F68" s="8">
        <v>0</v>
      </c>
      <c r="G68" s="158">
        <f t="shared" si="5"/>
        <v>0</v>
      </c>
      <c r="H68" s="336"/>
      <c r="I68"/>
    </row>
    <row r="69" spans="1:9" ht="14">
      <c r="A69" s="275" t="s">
        <v>25</v>
      </c>
      <c r="B69" s="266">
        <v>0</v>
      </c>
      <c r="C69" s="267">
        <v>0</v>
      </c>
      <c r="D69" s="266">
        <v>0</v>
      </c>
      <c r="E69" s="267">
        <v>0</v>
      </c>
      <c r="F69" s="266">
        <v>0</v>
      </c>
      <c r="G69" s="158">
        <f t="shared" si="5"/>
        <v>0</v>
      </c>
      <c r="H69" s="336"/>
      <c r="I69"/>
    </row>
    <row r="70" spans="1:9" ht="14">
      <c r="A70" s="273" t="s">
        <v>16</v>
      </c>
      <c r="B70" s="171">
        <f>SUM(B60:B69)</f>
        <v>0</v>
      </c>
      <c r="C70" s="161">
        <f t="shared" ref="C70:G70" si="8">SUM(C60:C69)</f>
        <v>0</v>
      </c>
      <c r="D70" s="171">
        <f t="shared" si="8"/>
        <v>0</v>
      </c>
      <c r="E70" s="161">
        <f t="shared" si="8"/>
        <v>0</v>
      </c>
      <c r="F70" s="171">
        <f t="shared" si="8"/>
        <v>0</v>
      </c>
      <c r="G70" s="162">
        <f t="shared" si="8"/>
        <v>0</v>
      </c>
      <c r="H70" s="336"/>
      <c r="I70"/>
    </row>
    <row r="71" spans="1:9" ht="14">
      <c r="A71" s="272"/>
      <c r="B71" s="71"/>
      <c r="C71" s="184"/>
      <c r="D71" s="71"/>
      <c r="E71" s="184"/>
      <c r="F71" s="337"/>
      <c r="G71" s="166"/>
      <c r="H71" s="336"/>
      <c r="I71"/>
    </row>
    <row r="72" spans="1:9" ht="14">
      <c r="A72" s="273" t="str">
        <f>IF(RateBase="TDC - Total Direct Costs","Total Direct Costs - F&amp;A Base","Total Direct Costs")</f>
        <v>Total Direct Costs</v>
      </c>
      <c r="B72" s="171">
        <f>B21+B32+B36+B52+B57+B70</f>
        <v>0</v>
      </c>
      <c r="C72" s="161">
        <f>C21+C32+C36+C52+C57+C70</f>
        <v>0</v>
      </c>
      <c r="D72" s="171">
        <f>D21+D32+D36+D52+D57+D70</f>
        <v>0</v>
      </c>
      <c r="E72" s="161">
        <f>E21+E32+E36+E52+E57+E70</f>
        <v>0</v>
      </c>
      <c r="F72" s="171">
        <f>F21+F32+F36+F52+F57+F70</f>
        <v>0</v>
      </c>
      <c r="G72" s="162">
        <f>SUM(B72:F72)</f>
        <v>0</v>
      </c>
      <c r="H72" s="336"/>
      <c r="I72"/>
    </row>
    <row r="73" spans="1:9" ht="14">
      <c r="A73" s="272"/>
      <c r="B73" s="71"/>
      <c r="C73" s="184"/>
      <c r="D73" s="71"/>
      <c r="E73" s="184"/>
      <c r="F73" s="337"/>
      <c r="G73" s="166"/>
      <c r="H73" s="336"/>
      <c r="I73"/>
    </row>
    <row r="74" spans="1:9" ht="14">
      <c r="A74" s="276" t="str">
        <f>IF(RateBase="MTDC - Modified Total Direct Costs","Modified Total Direct Costs (MTDC) - F&amp;A Base"," ")</f>
        <v>Modified Total Direct Costs (MTDC) - F&amp;A Base</v>
      </c>
      <c r="B74" s="263">
        <f>IF(RateBase="MTDC - Modified Total Direct Costs",B72-B70-B56,0)</f>
        <v>0</v>
      </c>
      <c r="C74" s="264">
        <f>IF(RateBase="MTDC - Modified Total Direct Costs",C72-C70-C56,0)</f>
        <v>0</v>
      </c>
      <c r="D74" s="263">
        <f>IF(RateBase="MTDC - Modified Total Direct Costs",D72-D70-D56,0)</f>
        <v>0</v>
      </c>
      <c r="E74" s="264">
        <f>IF(RateBase="MTDC - Modified Total Direct Costs",E72-E70-E56,0)</f>
        <v>0</v>
      </c>
      <c r="F74" s="263">
        <f>IF(RateBase="MTDC - Modified Total Direct Costs",F72-F70-F56,0)</f>
        <v>0</v>
      </c>
      <c r="G74" s="178">
        <f>SUM(B74:F74)</f>
        <v>0</v>
      </c>
      <c r="H74" s="336"/>
      <c r="I74"/>
    </row>
    <row r="75" spans="1:9" ht="12" customHeight="1">
      <c r="A75" s="276" t="s">
        <v>145</v>
      </c>
      <c r="B75" s="1">
        <f>IF(RateBase="MTDC - Modified Total Direct Costs",ROUND(FARateY1*MTDCYear1,0),IF(RateBase="TDC - Total Direct Costs",ROUND(FARateY1*tdcyear1,0),ROUND(OtherBaseY1*FARateY1,0)))</f>
        <v>0</v>
      </c>
      <c r="C75" s="150">
        <f>IF(RateBase="MTDC - Modified Total Direct Costs",ROUND(FARateY2*mtdcyear2,0),IF(RateBase="TDC - Total Direct Costs",ROUND(FARateY2*tdcyear2,0),ROUND(OtherBaseY2*FARateY2,0)))</f>
        <v>0</v>
      </c>
      <c r="D75" s="1">
        <f>IF(RateBase="MTDC - Modified Total Direct Costs",ROUND(FARateY3*mtdcyear3,0),IF(RateBase="TDC - Total Direct Costs",ROUND(FARateY3*tdcyear3,0),ROUND(OtherBaseY3*FARateY3,0)))</f>
        <v>0</v>
      </c>
      <c r="E75" s="150">
        <f>IF(RateBase="MTDC - Modified Total Direct Costs",ROUND(FARateY4*mtdcyear4,0),IF(RateBase="TDC - Total Direct Costs",ROUND(FARateY4*tdcyear4,0),ROUND(OtherBaseY4*FARateY4,0)))</f>
        <v>0</v>
      </c>
      <c r="F75" s="1">
        <f>IF(RateBase="MTDC - Modified Total Direct Costs",ROUND(FARateY5*mtdcyear5,0),IF(RateBase="TDC - Total Direct Costs",ROUND(FARateY5*tdcyear5,0),ROUND(OtherBaseY5*FARateY5,0)))</f>
        <v>0</v>
      </c>
      <c r="G75" s="158">
        <f>SUM(B75:F75)</f>
        <v>0</v>
      </c>
      <c r="H75" s="336"/>
      <c r="I75"/>
    </row>
    <row r="76" spans="1:9">
      <c r="A76" s="272"/>
      <c r="B76" s="71"/>
      <c r="C76" s="184"/>
      <c r="D76" s="71"/>
      <c r="E76" s="184"/>
      <c r="F76" s="71"/>
      <c r="G76" s="166"/>
      <c r="H76" s="336"/>
    </row>
    <row r="77" spans="1:9">
      <c r="A77" s="270" t="s">
        <v>146</v>
      </c>
      <c r="B77" s="12">
        <f>B72+B75</f>
        <v>0</v>
      </c>
      <c r="C77" s="185">
        <f>C72+C75</f>
        <v>0</v>
      </c>
      <c r="D77" s="12">
        <f>D72+D75</f>
        <v>0</v>
      </c>
      <c r="E77" s="185">
        <f>E72+E75</f>
        <v>0</v>
      </c>
      <c r="F77" s="12">
        <f>F72+F75</f>
        <v>0</v>
      </c>
      <c r="G77" s="177">
        <f>SUM(B77:F77)</f>
        <v>0</v>
      </c>
      <c r="H77" s="349"/>
      <c r="I77" s="101" t="str">
        <f>IF(TotalMatch&gt;0,"Cost-Share Level","")</f>
        <v/>
      </c>
    </row>
    <row r="78" spans="1:9">
      <c r="A78" s="268" t="str">
        <f>IF(TotalMatch&gt;0,"Cost-Share Funds - See Cost-Share Summary"," ")</f>
        <v xml:space="preserve"> </v>
      </c>
      <c r="B78" s="1" t="str">
        <f>IF(TotalMatch&gt;0,'Cost-Share Summary'!B77," ")</f>
        <v xml:space="preserve"> </v>
      </c>
      <c r="C78" s="150" t="str">
        <f>IF(TotalMatch&gt;0,'Cost-Share Summary'!C77," ")</f>
        <v xml:space="preserve"> </v>
      </c>
      <c r="D78" s="1" t="str">
        <f>IF(TotalMatch&gt;0,'Cost-Share Summary'!D77," ")</f>
        <v xml:space="preserve"> </v>
      </c>
      <c r="E78" s="150" t="str">
        <f>IF(TotalMatch&gt;0,'Cost-Share Summary'!E77," ")</f>
        <v xml:space="preserve"> </v>
      </c>
      <c r="F78" s="1" t="str">
        <f>IF(TotalMatch&gt;0,'Cost-Share Summary'!F77," ")</f>
        <v xml:space="preserve"> </v>
      </c>
      <c r="G78" s="158" t="str">
        <f>IF(TotalMatch&gt;0,'Cost-Share Summary'!G77," ")</f>
        <v xml:space="preserve"> </v>
      </c>
      <c r="H78" s="349"/>
      <c r="I78" s="17" t="str">
        <f>IF(TotalMatch&gt;0,"As % of Request","")</f>
        <v/>
      </c>
    </row>
    <row r="79" spans="1:9" ht="14" thickBot="1">
      <c r="A79" s="279" t="str">
        <f>IF(TotalMatch&gt;0,"Total Project Cost"," ")</f>
        <v xml:space="preserve"> </v>
      </c>
      <c r="B79" s="280" t="str">
        <f t="shared" ref="B79:G79" si="9">IF(TotalMatch&gt;0,B77+B78," ")</f>
        <v xml:space="preserve"> </v>
      </c>
      <c r="C79" s="157" t="str">
        <f t="shared" si="9"/>
        <v xml:space="preserve"> </v>
      </c>
      <c r="D79" s="280" t="str">
        <f t="shared" si="9"/>
        <v xml:space="preserve"> </v>
      </c>
      <c r="E79" s="157" t="str">
        <f t="shared" si="9"/>
        <v xml:space="preserve"> </v>
      </c>
      <c r="F79" s="280" t="str">
        <f t="shared" si="9"/>
        <v xml:space="preserve"> </v>
      </c>
      <c r="G79" s="159" t="str">
        <f t="shared" si="9"/>
        <v xml:space="preserve"> </v>
      </c>
      <c r="H79" s="350"/>
      <c r="I79" s="17" t="str">
        <f>IF(TotalMatch&gt;0,"As % of Total Project","")</f>
        <v/>
      </c>
    </row>
    <row r="80" spans="1:9" ht="7.25" customHeight="1"/>
  </sheetData>
  <mergeCells count="4">
    <mergeCell ref="A6:C6"/>
    <mergeCell ref="D7:E7"/>
    <mergeCell ref="D6:E6"/>
    <mergeCell ref="A1:H3"/>
  </mergeCells>
  <phoneticPr fontId="0" type="noConversion"/>
  <hyperlinks>
    <hyperlink ref="A34" r:id="rId1" xr:uid="{00000000-0004-0000-0300-000000000000}"/>
    <hyperlink ref="A62" r:id="rId2" display="Tuition and Fees, (Ph.D. Students Only)" xr:uid="{00000000-0004-0000-0300-000001000000}"/>
    <hyperlink ref="A10" r:id="rId3" tooltip="Link to ECU F&amp;A Rate Agreement" xr:uid="{00000000-0004-0000-0300-000002000000}"/>
    <hyperlink ref="A63" r:id="rId4" display="Tuition and Fees, (Ph.D. Students Only)" xr:uid="{00000000-0004-0000-0300-000003000000}"/>
    <hyperlink ref="A26" r:id="rId5" xr:uid="{00000000-0004-0000-0300-000005000000}"/>
    <hyperlink ref="A44" r:id="rId6" xr:uid="{00000000-0004-0000-0300-000006000000}"/>
  </hyperlinks>
  <pageMargins left="0.5" right="0.25" top="0.4" bottom="0.15" header="0" footer="0"/>
  <pageSetup scale="65" orientation="portrait" r:id="rId7"/>
  <headerFooter alignWithMargins="0">
    <oddHeader>&amp;RPage &amp;P</oddHeader>
  </headerFooter>
  <rowBreaks count="1" manualBreakCount="1">
    <brk id="79" max="16383" man="1"/>
  </rowBreaks>
  <legacyDrawing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99"/>
    <pageSetUpPr fitToPage="1"/>
  </sheetPr>
  <dimension ref="A1:K57"/>
  <sheetViews>
    <sheetView zoomScale="125" zoomScaleNormal="125" workbookViewId="0">
      <selection activeCell="B12" sqref="B12"/>
    </sheetView>
  </sheetViews>
  <sheetFormatPr baseColWidth="10" defaultColWidth="8.7109375" defaultRowHeight="13"/>
  <cols>
    <col min="1" max="1" width="3.85546875" style="1" customWidth="1"/>
    <col min="2" max="2" width="22.28515625" style="1" bestFit="1" customWidth="1"/>
    <col min="3" max="3" width="8.7109375" style="1"/>
    <col min="4" max="5" width="10" style="1" customWidth="1"/>
    <col min="6" max="6" width="10.140625" style="1" customWidth="1"/>
    <col min="7" max="8" width="10" style="1" customWidth="1"/>
    <col min="9" max="9" width="13" style="1" customWidth="1"/>
    <col min="10" max="10" width="8.7109375" style="1"/>
    <col min="11" max="11" width="13.28515625" style="1" bestFit="1" customWidth="1"/>
    <col min="12" max="16384" width="8.7109375" style="1"/>
  </cols>
  <sheetData>
    <row r="1" spans="1:11" ht="13.25" customHeight="1">
      <c r="A1" s="426" t="s">
        <v>256</v>
      </c>
      <c r="B1" s="426"/>
      <c r="C1" s="426"/>
      <c r="D1" s="426"/>
      <c r="E1" s="426"/>
      <c r="F1" s="426"/>
      <c r="G1" s="426"/>
      <c r="H1" s="426"/>
      <c r="I1" s="426"/>
    </row>
    <row r="2" spans="1:11" ht="26" customHeight="1">
      <c r="A2" s="426"/>
      <c r="B2" s="426"/>
      <c r="C2" s="426"/>
      <c r="D2" s="426"/>
      <c r="E2" s="426"/>
      <c r="F2" s="426"/>
      <c r="G2" s="426"/>
      <c r="H2" s="426"/>
      <c r="I2" s="426"/>
    </row>
    <row r="3" spans="1:11" ht="28.25" customHeight="1" thickBot="1">
      <c r="A3" s="427"/>
      <c r="B3" s="427"/>
      <c r="C3" s="427"/>
      <c r="D3" s="427"/>
      <c r="E3" s="427"/>
      <c r="F3" s="427"/>
      <c r="G3" s="427"/>
      <c r="H3" s="427"/>
      <c r="I3" s="427"/>
    </row>
    <row r="4" spans="1:11" ht="14">
      <c r="A4" s="201"/>
      <c r="B4" s="203"/>
      <c r="C4" s="203"/>
      <c r="D4" s="154"/>
      <c r="E4" s="203"/>
      <c r="F4" s="204" t="s">
        <v>65</v>
      </c>
      <c r="G4" s="154"/>
      <c r="H4" s="203"/>
      <c r="I4" s="217"/>
      <c r="J4"/>
      <c r="K4"/>
    </row>
    <row r="5" spans="1:11" ht="14">
      <c r="A5" s="225" t="str">
        <f>piname</f>
        <v>PI Name</v>
      </c>
      <c r="B5" s="218"/>
      <c r="C5" s="219"/>
      <c r="D5" s="150"/>
      <c r="E5" s="150"/>
      <c r="F5" s="226" t="s">
        <v>76</v>
      </c>
      <c r="G5" s="220" t="str">
        <f>creationdate</f>
        <v>Date</v>
      </c>
      <c r="H5" s="180"/>
      <c r="I5" s="221"/>
      <c r="J5"/>
      <c r="K5"/>
    </row>
    <row r="6" spans="1:11" ht="14">
      <c r="A6" s="227" t="str">
        <f>proposaltitle</f>
        <v>Enter Title</v>
      </c>
      <c r="B6" s="228"/>
      <c r="C6" s="228"/>
      <c r="D6" s="150"/>
      <c r="E6" s="150"/>
      <c r="F6" s="226" t="s">
        <v>111</v>
      </c>
      <c r="G6" s="220" t="str">
        <f>projstartdate</f>
        <v>Date</v>
      </c>
      <c r="H6" s="210" t="s">
        <v>45</v>
      </c>
      <c r="I6" s="222" t="str">
        <f>projenddate</f>
        <v>Date</v>
      </c>
      <c r="J6"/>
      <c r="K6"/>
    </row>
    <row r="7" spans="1:11" ht="15" thickBot="1">
      <c r="A7" s="229" t="str">
        <f>sponsor</f>
        <v>Enter Sponsor</v>
      </c>
      <c r="B7" s="223"/>
      <c r="C7" s="157"/>
      <c r="D7" s="421"/>
      <c r="E7" s="421"/>
      <c r="F7" s="421" t="s">
        <v>118</v>
      </c>
      <c r="G7" s="421"/>
      <c r="H7" s="213">
        <f>Inflation</f>
        <v>0.03</v>
      </c>
      <c r="I7" s="224"/>
      <c r="J7"/>
      <c r="K7"/>
    </row>
    <row r="9" spans="1:11">
      <c r="B9" s="18" t="s">
        <v>74</v>
      </c>
    </row>
    <row r="10" spans="1:11">
      <c r="B10" s="18"/>
    </row>
    <row r="11" spans="1:11" ht="14" thickBot="1">
      <c r="B11" s="49" t="s">
        <v>28</v>
      </c>
      <c r="D11" s="48" t="s">
        <v>206</v>
      </c>
      <c r="E11" s="262" t="s">
        <v>207</v>
      </c>
      <c r="F11" s="48" t="s">
        <v>208</v>
      </c>
      <c r="G11" s="262" t="s">
        <v>209</v>
      </c>
      <c r="H11" s="48" t="s">
        <v>210</v>
      </c>
      <c r="I11" s="262" t="s">
        <v>16</v>
      </c>
    </row>
    <row r="12" spans="1:11">
      <c r="A12" s="1">
        <v>1</v>
      </c>
      <c r="B12" s="8" t="s">
        <v>35</v>
      </c>
      <c r="C12" s="1" t="s">
        <v>73</v>
      </c>
      <c r="D12" s="8">
        <v>0</v>
      </c>
      <c r="E12" s="181">
        <v>0</v>
      </c>
      <c r="F12" s="8">
        <v>0</v>
      </c>
      <c r="G12" s="181">
        <v>0</v>
      </c>
      <c r="H12" s="8">
        <v>0</v>
      </c>
      <c r="I12" s="150">
        <f>SUM(D12:H12)</f>
        <v>0</v>
      </c>
    </row>
    <row r="13" spans="1:11">
      <c r="A13" s="1">
        <v>2</v>
      </c>
      <c r="B13" s="70"/>
      <c r="C13" s="1" t="s">
        <v>57</v>
      </c>
      <c r="D13" s="8">
        <v>0</v>
      </c>
      <c r="E13" s="181">
        <v>0</v>
      </c>
      <c r="F13" s="8">
        <v>0</v>
      </c>
      <c r="G13" s="181">
        <v>0</v>
      </c>
      <c r="H13" s="8">
        <v>0</v>
      </c>
      <c r="I13" s="150">
        <f>SUM(D13:H13)</f>
        <v>0</v>
      </c>
    </row>
    <row r="14" spans="1:11">
      <c r="A14" s="1">
        <v>3</v>
      </c>
      <c r="B14" s="8" t="s">
        <v>36</v>
      </c>
      <c r="C14" s="1" t="s">
        <v>73</v>
      </c>
      <c r="D14" s="8">
        <v>0</v>
      </c>
      <c r="E14" s="181">
        <v>0</v>
      </c>
      <c r="F14" s="8">
        <v>0</v>
      </c>
      <c r="G14" s="181">
        <v>0</v>
      </c>
      <c r="H14" s="8">
        <v>0</v>
      </c>
      <c r="I14" s="150">
        <f>SUM(D14:H14)</f>
        <v>0</v>
      </c>
    </row>
    <row r="15" spans="1:11">
      <c r="A15" s="1">
        <v>4</v>
      </c>
      <c r="B15" s="70"/>
      <c r="C15" s="1" t="s">
        <v>57</v>
      </c>
      <c r="D15" s="8">
        <v>0</v>
      </c>
      <c r="E15" s="181">
        <v>0</v>
      </c>
      <c r="F15" s="8">
        <v>0</v>
      </c>
      <c r="G15" s="181">
        <v>0</v>
      </c>
      <c r="H15" s="8">
        <v>0</v>
      </c>
      <c r="I15" s="150">
        <f>SUM(D15:H15)</f>
        <v>0</v>
      </c>
    </row>
    <row r="16" spans="1:11">
      <c r="A16" s="1">
        <v>5</v>
      </c>
      <c r="B16" s="8" t="s">
        <v>31</v>
      </c>
      <c r="C16" s="1" t="s">
        <v>73</v>
      </c>
      <c r="D16" s="8">
        <v>0</v>
      </c>
      <c r="E16" s="181">
        <v>0</v>
      </c>
      <c r="F16" s="8">
        <v>0</v>
      </c>
      <c r="G16" s="181">
        <v>0</v>
      </c>
      <c r="H16" s="8">
        <v>0</v>
      </c>
      <c r="I16" s="150">
        <f t="shared" ref="I16:I21" si="0">SUM(D16:H16)</f>
        <v>0</v>
      </c>
    </row>
    <row r="17" spans="1:9">
      <c r="A17" s="1">
        <v>6</v>
      </c>
      <c r="B17" s="70"/>
      <c r="C17" s="1" t="s">
        <v>57</v>
      </c>
      <c r="D17" s="8">
        <v>0</v>
      </c>
      <c r="E17" s="181">
        <v>0</v>
      </c>
      <c r="F17" s="8">
        <v>0</v>
      </c>
      <c r="G17" s="181">
        <v>0</v>
      </c>
      <c r="H17" s="8">
        <v>0</v>
      </c>
      <c r="I17" s="150">
        <f t="shared" si="0"/>
        <v>0</v>
      </c>
    </row>
    <row r="18" spans="1:9">
      <c r="A18" s="1">
        <v>7</v>
      </c>
      <c r="B18" s="8" t="s">
        <v>32</v>
      </c>
      <c r="C18" s="1" t="s">
        <v>73</v>
      </c>
      <c r="D18" s="8">
        <v>0</v>
      </c>
      <c r="E18" s="181">
        <v>0</v>
      </c>
      <c r="F18" s="8">
        <v>0</v>
      </c>
      <c r="G18" s="181">
        <v>0</v>
      </c>
      <c r="H18" s="8">
        <v>0</v>
      </c>
      <c r="I18" s="150">
        <f t="shared" si="0"/>
        <v>0</v>
      </c>
    </row>
    <row r="19" spans="1:9">
      <c r="A19" s="1">
        <v>8</v>
      </c>
      <c r="B19" s="70"/>
      <c r="C19" s="1" t="s">
        <v>57</v>
      </c>
      <c r="D19" s="8">
        <v>0</v>
      </c>
      <c r="E19" s="181">
        <v>0</v>
      </c>
      <c r="F19" s="8">
        <v>0</v>
      </c>
      <c r="G19" s="181">
        <v>0</v>
      </c>
      <c r="H19" s="8">
        <v>0</v>
      </c>
      <c r="I19" s="150">
        <f t="shared" si="0"/>
        <v>0</v>
      </c>
    </row>
    <row r="20" spans="1:9">
      <c r="A20" s="1">
        <v>9</v>
      </c>
      <c r="B20" s="8" t="s">
        <v>47</v>
      </c>
      <c r="C20" s="1" t="s">
        <v>73</v>
      </c>
      <c r="D20" s="8">
        <v>0</v>
      </c>
      <c r="E20" s="181">
        <v>0</v>
      </c>
      <c r="F20" s="8">
        <v>0</v>
      </c>
      <c r="G20" s="181">
        <v>0</v>
      </c>
      <c r="H20" s="8">
        <v>0</v>
      </c>
      <c r="I20" s="150">
        <f t="shared" si="0"/>
        <v>0</v>
      </c>
    </row>
    <row r="21" spans="1:9">
      <c r="A21" s="1">
        <v>10</v>
      </c>
      <c r="B21" s="70"/>
      <c r="C21" s="1" t="s">
        <v>57</v>
      </c>
      <c r="D21" s="8">
        <v>0</v>
      </c>
      <c r="E21" s="181">
        <v>0</v>
      </c>
      <c r="F21" s="8">
        <v>0</v>
      </c>
      <c r="G21" s="181">
        <v>0</v>
      </c>
      <c r="H21" s="8">
        <v>0</v>
      </c>
      <c r="I21" s="150">
        <f t="shared" si="0"/>
        <v>0</v>
      </c>
    </row>
    <row r="22" spans="1:9">
      <c r="B22" s="50" t="s">
        <v>33</v>
      </c>
      <c r="D22" s="12">
        <f t="shared" ref="D22:I22" si="1">SUM(D12:D21)</f>
        <v>0</v>
      </c>
      <c r="E22" s="185">
        <f t="shared" si="1"/>
        <v>0</v>
      </c>
      <c r="F22" s="12">
        <f t="shared" si="1"/>
        <v>0</v>
      </c>
      <c r="G22" s="185">
        <f t="shared" si="1"/>
        <v>0</v>
      </c>
      <c r="H22" s="12">
        <f t="shared" si="1"/>
        <v>0</v>
      </c>
      <c r="I22" s="185">
        <f t="shared" si="1"/>
        <v>0</v>
      </c>
    </row>
    <row r="23" spans="1:9">
      <c r="E23" s="150"/>
      <c r="G23" s="150"/>
      <c r="I23" s="150"/>
    </row>
    <row r="24" spans="1:9">
      <c r="B24" s="1" t="s">
        <v>72</v>
      </c>
      <c r="D24" s="1">
        <f t="shared" ref="D24:I25" si="2">SUM(D12+D14+D16+D18+D20)</f>
        <v>0</v>
      </c>
      <c r="E24" s="150">
        <f t="shared" si="2"/>
        <v>0</v>
      </c>
      <c r="F24" s="1">
        <f t="shared" si="2"/>
        <v>0</v>
      </c>
      <c r="G24" s="150">
        <f t="shared" si="2"/>
        <v>0</v>
      </c>
      <c r="H24" s="1">
        <f t="shared" si="2"/>
        <v>0</v>
      </c>
      <c r="I24" s="150">
        <f t="shared" si="2"/>
        <v>0</v>
      </c>
    </row>
    <row r="25" spans="1:9">
      <c r="B25" s="1" t="s">
        <v>155</v>
      </c>
      <c r="D25" s="1">
        <f t="shared" si="2"/>
        <v>0</v>
      </c>
      <c r="E25" s="150">
        <f t="shared" si="2"/>
        <v>0</v>
      </c>
      <c r="F25" s="1">
        <f t="shared" si="2"/>
        <v>0</v>
      </c>
      <c r="G25" s="150">
        <f t="shared" si="2"/>
        <v>0</v>
      </c>
      <c r="H25" s="1">
        <f t="shared" si="2"/>
        <v>0</v>
      </c>
      <c r="I25" s="150">
        <f t="shared" si="2"/>
        <v>0</v>
      </c>
    </row>
    <row r="28" spans="1:9" ht="14" thickBot="1">
      <c r="A28" s="51"/>
      <c r="B28" s="52" t="s">
        <v>34</v>
      </c>
      <c r="C28" s="51"/>
      <c r="D28" s="51"/>
      <c r="E28" s="51"/>
      <c r="F28" s="51"/>
      <c r="G28" s="51"/>
      <c r="H28" s="51"/>
      <c r="I28" s="51"/>
    </row>
    <row r="29" spans="1:9" ht="14" thickTop="1"/>
    <row r="30" spans="1:9">
      <c r="B30" s="18" t="s">
        <v>24</v>
      </c>
    </row>
    <row r="31" spans="1:9">
      <c r="B31" s="18"/>
    </row>
    <row r="32" spans="1:9" ht="14" thickBot="1">
      <c r="B32" s="49" t="s">
        <v>28</v>
      </c>
      <c r="D32" s="48" t="s">
        <v>206</v>
      </c>
      <c r="E32" s="262" t="s">
        <v>207</v>
      </c>
      <c r="F32" s="48" t="s">
        <v>208</v>
      </c>
      <c r="G32" s="262" t="s">
        <v>209</v>
      </c>
      <c r="H32" s="48" t="s">
        <v>210</v>
      </c>
      <c r="I32" s="262" t="s">
        <v>16</v>
      </c>
    </row>
    <row r="33" spans="1:9">
      <c r="A33" s="1">
        <v>1</v>
      </c>
      <c r="B33" s="1" t="str">
        <f>B12</f>
        <v>Subcontractor #1</v>
      </c>
      <c r="D33" s="1">
        <f>IF(SUM(D12:D13)&lt;25001,SUM(D12:D13),25000)</f>
        <v>0</v>
      </c>
      <c r="E33" s="150">
        <f>IF(SUM($D33:D33)&gt;=25000,0,IF(SUM(E12:E13)&lt;=25000-SUM($D33:D33),SUM(E12:E13),25000-SUM($D33:D33)))</f>
        <v>0</v>
      </c>
      <c r="F33" s="1">
        <f>IF(SUM($D33:E33)&gt;=25000,0,IF(SUM(F12:F13)&lt;=25000-SUM($D33:E33),SUM(F12:F13),25000-SUM($D33:E33)))</f>
        <v>0</v>
      </c>
      <c r="G33" s="150">
        <f>IF(SUM($D33:F33)&gt;=25000,0,IF(SUM(G12:G13)&lt;=25000-SUM($D33:F33),SUM(G12:G13),25000-SUM($D33:F33)))</f>
        <v>0</v>
      </c>
      <c r="H33" s="1">
        <f>IF(SUM($D33:G33)&gt;=25000,0,IF(SUM(H12:H13)&lt;=25000-SUM($D33:G33),SUM(H12:H13),25000-SUM($D33:G33)))</f>
        <v>0</v>
      </c>
      <c r="I33" s="150">
        <f>SUM(D33:H33)</f>
        <v>0</v>
      </c>
    </row>
    <row r="34" spans="1:9">
      <c r="A34" s="1">
        <v>3</v>
      </c>
      <c r="B34" s="1" t="str">
        <f>B14</f>
        <v>Subcontractor #2</v>
      </c>
      <c r="D34" s="1">
        <f>IF(SUM(D14:D15)&lt;25001,SUM(D14:D15),25000)</f>
        <v>0</v>
      </c>
      <c r="E34" s="150">
        <f>IF(SUM($D34:D34)&gt;=25000,0,IF(SUM(E14:E15)&lt;=25000-SUM($D34:D34),SUM(E14:E15),25000-SUM($D34:D34)))</f>
        <v>0</v>
      </c>
      <c r="F34" s="1">
        <f>IF(SUM($D34:E34)&gt;=25000,0,IF(SUM(F14:F15)&lt;=25000-SUM($D34:E34),SUM(F14:F15),25000-SUM($D34:E34)))</f>
        <v>0</v>
      </c>
      <c r="G34" s="150">
        <f>IF(SUM($D34:F34)&gt;=25000,0,IF(SUM(G14:G15)&lt;=25000-SUM($D34:F34),SUM(G14:G15),25000-SUM($D34:F34)))</f>
        <v>0</v>
      </c>
      <c r="H34" s="1">
        <f>IF(SUM($D34:G34)&gt;=25000,0,IF(SUM(H14:H15)&lt;=25000-SUM($D34:G34),SUM(H14:H15),25000-SUM($D34:G34)))</f>
        <v>0</v>
      </c>
      <c r="I34" s="150">
        <f>SUM(D34:H34)</f>
        <v>0</v>
      </c>
    </row>
    <row r="35" spans="1:9">
      <c r="A35" s="1">
        <v>5</v>
      </c>
      <c r="B35" s="1" t="str">
        <f>B16</f>
        <v>Subcontractor #3</v>
      </c>
      <c r="D35" s="1">
        <f>IF(SUM(D16:D17)&lt;25001,SUM(D16:D17),25000)</f>
        <v>0</v>
      </c>
      <c r="E35" s="150">
        <f>IF(SUM($D35:D35)&gt;=25000,0,IF(SUM(E16:E17)&lt;=25000-SUM($D35:D35),SUM(E16:E17),25000-SUM($D35:D35)))</f>
        <v>0</v>
      </c>
      <c r="F35" s="1">
        <f>IF(SUM($D35:E35)&gt;=25000,0,IF(SUM(F16:F17)&lt;=25000-SUM($D35:E35),SUM(F16:F17),25000-SUM($D35:E35)))</f>
        <v>0</v>
      </c>
      <c r="G35" s="150">
        <f>IF(SUM($D35:F35)&gt;=25000,0,IF(SUM(G16:G17)&lt;=25000-SUM($D35:F35),SUM(G16:G17),25000-SUM($D35:F35)))</f>
        <v>0</v>
      </c>
      <c r="H35" s="1">
        <f>IF(SUM($D35:G35)&gt;=25000,0,IF(SUM(H16:H17)&lt;=25000-SUM($D35:G35),SUM(H16:H17),25000-SUM($D35:G35)))</f>
        <v>0</v>
      </c>
      <c r="I35" s="150">
        <f>SUM(D35:H35)</f>
        <v>0</v>
      </c>
    </row>
    <row r="36" spans="1:9">
      <c r="A36" s="1">
        <v>7</v>
      </c>
      <c r="B36" s="1" t="str">
        <f>B18</f>
        <v>Subcontractor #4</v>
      </c>
      <c r="D36" s="1">
        <f>IF(SUM(D18:D19)&lt;25001,SUM(D18:D19),25000)</f>
        <v>0</v>
      </c>
      <c r="E36" s="150">
        <f>IF(SUM($D36:D36)&gt;=25000,0,IF(SUM(E18:E19)&lt;=25000-SUM($D36:D36),SUM(E18:E19),25000-SUM($D36:D36)))</f>
        <v>0</v>
      </c>
      <c r="F36" s="1">
        <f>IF(SUM($D36:E36)&gt;=25000,0,IF(SUM(F18:F19)&lt;=25000-SUM($D36:E36),SUM(F18:F19),25000-SUM($D36:E36)))</f>
        <v>0</v>
      </c>
      <c r="G36" s="150">
        <f>IF(SUM($D36:F36)&gt;=25000,0,IF(SUM(G18:G19)&lt;=25000-SUM($D36:F36),SUM(G18:G19),25000-SUM($D36:F36)))</f>
        <v>0</v>
      </c>
      <c r="H36" s="1">
        <f>IF(SUM($D36:G36)&gt;=25000,0,IF(SUM(H18:H19)&lt;=25000-SUM($D36:G36),SUM(H18:H19),25000-SUM($D36:G36)))</f>
        <v>0</v>
      </c>
      <c r="I36" s="150">
        <f>SUM(D36:H36)</f>
        <v>0</v>
      </c>
    </row>
    <row r="37" spans="1:9">
      <c r="A37" s="1">
        <v>9</v>
      </c>
      <c r="B37" s="1" t="str">
        <f>B20</f>
        <v>Subcontractor #5</v>
      </c>
      <c r="D37" s="1">
        <f>IF(SUM(D20:D21)&lt;25001,SUM(D20:D21),25000)</f>
        <v>0</v>
      </c>
      <c r="E37" s="150">
        <f>IF(SUM($D37:D37)&gt;=25000,0,IF(SUM(E20:E21)&lt;=25000-SUM($D37:D37),SUM(E20:E21),25000-SUM($D37:D37)))</f>
        <v>0</v>
      </c>
      <c r="F37" s="1">
        <f>IF(SUM($D37:E37)&gt;=25000,0,IF(SUM(F20:F21)&lt;=25000-SUM($D37:E37),SUM(F20:F21),25000-SUM($D37:E37)))</f>
        <v>0</v>
      </c>
      <c r="G37" s="150">
        <f>IF(SUM($D37:F37)&gt;=25000,0,IF(SUM(G20:G21)&lt;=25000-SUM($D37:F37),SUM(G20:G21),25000-SUM($D37:F37)))</f>
        <v>0</v>
      </c>
      <c r="H37" s="1">
        <f>IF(SUM($D37:G37)&gt;=25000,0,IF(SUM(H20:H21)&lt;=25000-SUM($D37:G37),SUM(H20:H21),25000-SUM($D37:G37)))</f>
        <v>0</v>
      </c>
      <c r="I37" s="150">
        <f>SUM(D37:H37)</f>
        <v>0</v>
      </c>
    </row>
    <row r="38" spans="1:9">
      <c r="B38" s="17" t="s">
        <v>29</v>
      </c>
      <c r="D38" s="12">
        <f t="shared" ref="D38:I38" si="3">SUM(D33:D37)</f>
        <v>0</v>
      </c>
      <c r="E38" s="185">
        <f t="shared" si="3"/>
        <v>0</v>
      </c>
      <c r="F38" s="12">
        <f t="shared" si="3"/>
        <v>0</v>
      </c>
      <c r="G38" s="185">
        <f t="shared" si="3"/>
        <v>0</v>
      </c>
      <c r="H38" s="12">
        <f t="shared" si="3"/>
        <v>0</v>
      </c>
      <c r="I38" s="185">
        <f t="shared" si="3"/>
        <v>0</v>
      </c>
    </row>
    <row r="40" spans="1:9">
      <c r="B40" s="18" t="s">
        <v>10</v>
      </c>
    </row>
    <row r="42" spans="1:9" ht="14" thickBot="1">
      <c r="B42" s="49" t="s">
        <v>28</v>
      </c>
      <c r="D42" s="48" t="s">
        <v>206</v>
      </c>
      <c r="E42" s="48" t="s">
        <v>207</v>
      </c>
      <c r="F42" s="48" t="s">
        <v>208</v>
      </c>
      <c r="G42" s="48" t="s">
        <v>209</v>
      </c>
      <c r="H42" s="48" t="s">
        <v>210</v>
      </c>
      <c r="I42" s="48" t="s">
        <v>16</v>
      </c>
    </row>
    <row r="43" spans="1:9">
      <c r="A43" s="1">
        <v>1</v>
      </c>
      <c r="B43" s="1" t="str">
        <f>B12</f>
        <v>Subcontractor #1</v>
      </c>
      <c r="D43" s="1">
        <f>D12+D13-D33</f>
        <v>0</v>
      </c>
      <c r="E43" s="1">
        <f>E12+E13-E33</f>
        <v>0</v>
      </c>
      <c r="F43" s="1">
        <f>F12+F13-F33</f>
        <v>0</v>
      </c>
      <c r="G43" s="1">
        <f>G12+G13-G33</f>
        <v>0</v>
      </c>
      <c r="H43" s="1">
        <f>H12+H13-H33</f>
        <v>0</v>
      </c>
      <c r="I43" s="1">
        <f>SUM(D43:H43)</f>
        <v>0</v>
      </c>
    </row>
    <row r="44" spans="1:9">
      <c r="A44" s="1">
        <v>3</v>
      </c>
      <c r="B44" s="1" t="str">
        <f>B14</f>
        <v>Subcontractor #2</v>
      </c>
      <c r="D44" s="1">
        <f>D14+D15-D34</f>
        <v>0</v>
      </c>
      <c r="E44" s="1">
        <f>E14+E15-E34</f>
        <v>0</v>
      </c>
      <c r="F44" s="1">
        <f>F14+F15-F34</f>
        <v>0</v>
      </c>
      <c r="G44" s="1">
        <f>G14+G15-G34</f>
        <v>0</v>
      </c>
      <c r="H44" s="1">
        <f>H14+H15-H34</f>
        <v>0</v>
      </c>
      <c r="I44" s="1">
        <f>SUM(D44:H44)</f>
        <v>0</v>
      </c>
    </row>
    <row r="45" spans="1:9">
      <c r="A45" s="1">
        <v>5</v>
      </c>
      <c r="B45" s="1" t="str">
        <f>B16</f>
        <v>Subcontractor #3</v>
      </c>
      <c r="D45" s="1">
        <f>D16+D17-D35</f>
        <v>0</v>
      </c>
      <c r="E45" s="1">
        <f>E16+E17-E35</f>
        <v>0</v>
      </c>
      <c r="F45" s="1">
        <f>F16+F17-F35</f>
        <v>0</v>
      </c>
      <c r="G45" s="1">
        <f>G16+G17-G35</f>
        <v>0</v>
      </c>
      <c r="H45" s="1">
        <f>H16+H17-H35</f>
        <v>0</v>
      </c>
      <c r="I45" s="1">
        <f>SUM(D45:H45)</f>
        <v>0</v>
      </c>
    </row>
    <row r="46" spans="1:9">
      <c r="A46" s="1">
        <v>7</v>
      </c>
      <c r="B46" s="1" t="str">
        <f>B18</f>
        <v>Subcontractor #4</v>
      </c>
      <c r="D46" s="1">
        <f>D18+D19-D36</f>
        <v>0</v>
      </c>
      <c r="E46" s="1">
        <f>E18+E19-E36</f>
        <v>0</v>
      </c>
      <c r="F46" s="1">
        <f>F18+F19-F36</f>
        <v>0</v>
      </c>
      <c r="G46" s="1">
        <f>G18+G19-G36</f>
        <v>0</v>
      </c>
      <c r="H46" s="1">
        <f>H18+H19-H36</f>
        <v>0</v>
      </c>
      <c r="I46" s="1">
        <f>SUM(D46:H46)</f>
        <v>0</v>
      </c>
    </row>
    <row r="47" spans="1:9">
      <c r="A47" s="1">
        <v>9</v>
      </c>
      <c r="B47" s="1" t="str">
        <f>B20</f>
        <v>Subcontractor #5</v>
      </c>
      <c r="D47" s="1">
        <f>D20+D21-D37</f>
        <v>0</v>
      </c>
      <c r="E47" s="1">
        <f>E20+E21-E37</f>
        <v>0</v>
      </c>
      <c r="F47" s="1">
        <f>F20+F21-F37</f>
        <v>0</v>
      </c>
      <c r="G47" s="1">
        <f>G20+G21-G37</f>
        <v>0</v>
      </c>
      <c r="H47" s="1">
        <f>H20+H21-H37</f>
        <v>0</v>
      </c>
      <c r="I47" s="1">
        <f>SUM(D47:H47)</f>
        <v>0</v>
      </c>
    </row>
    <row r="48" spans="1:9">
      <c r="B48" s="30" t="s">
        <v>30</v>
      </c>
      <c r="D48" s="12">
        <f t="shared" ref="D48:I48" si="4">SUM(D43:D47)</f>
        <v>0</v>
      </c>
      <c r="E48" s="12">
        <f t="shared" si="4"/>
        <v>0</v>
      </c>
      <c r="F48" s="12">
        <f t="shared" si="4"/>
        <v>0</v>
      </c>
      <c r="G48" s="12">
        <f t="shared" si="4"/>
        <v>0</v>
      </c>
      <c r="H48" s="12">
        <f t="shared" si="4"/>
        <v>0</v>
      </c>
      <c r="I48" s="12">
        <f t="shared" si="4"/>
        <v>0</v>
      </c>
    </row>
    <row r="49" spans="2:10">
      <c r="B49" s="9"/>
      <c r="C49" s="9"/>
      <c r="D49" s="9"/>
      <c r="E49" s="9"/>
      <c r="F49" s="9"/>
      <c r="G49" s="9"/>
      <c r="H49" s="9"/>
      <c r="I49" s="9"/>
      <c r="J49" s="9"/>
    </row>
    <row r="50" spans="2:10">
      <c r="B50" s="9"/>
      <c r="C50" s="9"/>
      <c r="D50" s="9"/>
      <c r="E50" s="9"/>
      <c r="F50" s="9"/>
      <c r="G50" s="9"/>
      <c r="H50" s="9"/>
      <c r="I50" s="9"/>
      <c r="J50" s="9"/>
    </row>
    <row r="51" spans="2:10">
      <c r="B51" s="9"/>
      <c r="C51" s="9"/>
      <c r="D51" s="9"/>
      <c r="E51" s="9"/>
      <c r="F51" s="9"/>
      <c r="G51" s="9"/>
      <c r="H51" s="9"/>
      <c r="I51" s="9"/>
      <c r="J51" s="9"/>
    </row>
    <row r="52" spans="2:10">
      <c r="B52" s="9"/>
      <c r="C52" s="9"/>
      <c r="D52" s="9"/>
      <c r="E52" s="9"/>
      <c r="F52" s="9"/>
      <c r="G52" s="9"/>
      <c r="H52" s="9"/>
      <c r="I52" s="9"/>
      <c r="J52" s="9"/>
    </row>
    <row r="53" spans="2:10">
      <c r="B53" s="9"/>
      <c r="C53" s="9"/>
      <c r="D53" s="9"/>
      <c r="E53" s="9"/>
      <c r="F53" s="9"/>
      <c r="G53" s="9"/>
      <c r="H53" s="9"/>
      <c r="I53" s="9"/>
      <c r="J53" s="9"/>
    </row>
    <row r="54" spans="2:10">
      <c r="B54" s="9"/>
      <c r="C54" s="9"/>
      <c r="D54" s="9"/>
      <c r="E54" s="9"/>
      <c r="F54" s="9"/>
      <c r="G54" s="9"/>
      <c r="H54" s="9"/>
      <c r="I54" s="9"/>
      <c r="J54" s="9"/>
    </row>
    <row r="55" spans="2:10">
      <c r="B55" s="9"/>
      <c r="C55" s="9"/>
      <c r="D55" s="9"/>
      <c r="E55" s="9"/>
      <c r="F55" s="9"/>
      <c r="G55" s="9"/>
      <c r="H55" s="9"/>
      <c r="I55" s="9"/>
      <c r="J55" s="9"/>
    </row>
    <row r="56" spans="2:10">
      <c r="B56" s="9"/>
      <c r="C56" s="9"/>
      <c r="D56" s="9"/>
      <c r="E56" s="9"/>
      <c r="F56" s="9"/>
      <c r="G56" s="9"/>
      <c r="H56" s="9"/>
      <c r="I56" s="9"/>
      <c r="J56" s="9"/>
    </row>
    <row r="57" spans="2:10">
      <c r="B57" s="9"/>
      <c r="C57" s="9"/>
      <c r="D57" s="9"/>
      <c r="E57" s="9"/>
      <c r="F57" s="9"/>
      <c r="G57" s="9"/>
      <c r="H57" s="9"/>
      <c r="I57" s="9"/>
      <c r="J57" s="9"/>
    </row>
  </sheetData>
  <mergeCells count="3">
    <mergeCell ref="D7:E7"/>
    <mergeCell ref="F7:G7"/>
    <mergeCell ref="A1:I3"/>
  </mergeCells>
  <phoneticPr fontId="5" type="noConversion"/>
  <pageMargins left="0.5" right="0.25" top="0.25" bottom="0.25" header="0.5" footer="0.5"/>
  <pageSetup scale="78"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codeName="Sheet6">
    <tabColor theme="5" tint="0.79998168889431442"/>
    <pageSetUpPr fitToPage="1"/>
  </sheetPr>
  <dimension ref="A1:R289"/>
  <sheetViews>
    <sheetView zoomScale="125" zoomScaleNormal="125" zoomScalePageLayoutView="125" workbookViewId="0">
      <pane ySplit="9" topLeftCell="A10" activePane="bottomLeft" state="frozenSplit"/>
      <selection pane="bottomLeft" activeCell="A11" sqref="A11"/>
    </sheetView>
  </sheetViews>
  <sheetFormatPr baseColWidth="10" defaultColWidth="11.42578125" defaultRowHeight="13"/>
  <cols>
    <col min="1" max="1" width="28.42578125" style="1" customWidth="1"/>
    <col min="2" max="2" width="7.5703125" style="1" customWidth="1"/>
    <col min="3" max="3" width="7" style="1" customWidth="1"/>
    <col min="4" max="4" width="9.42578125" style="1" bestFit="1" customWidth="1"/>
    <col min="5" max="5" width="7.7109375" style="1" customWidth="1"/>
    <col min="6" max="6" width="8.42578125" style="1" customWidth="1"/>
    <col min="7" max="7" width="7.7109375" style="1" customWidth="1"/>
    <col min="8" max="8" width="9.28515625" style="1" customWidth="1"/>
    <col min="9" max="9" width="7.7109375" style="1" customWidth="1"/>
    <col min="10" max="10" width="9.5703125" style="1" customWidth="1"/>
    <col min="11" max="11" width="7.7109375" style="1" customWidth="1"/>
    <col min="12" max="12" width="9.28515625" style="1" customWidth="1"/>
    <col min="13" max="13" width="7.7109375" style="1" customWidth="1"/>
    <col min="14" max="14" width="7.5703125" style="1" customWidth="1"/>
    <col min="15" max="15" width="9.28515625" style="1" customWidth="1"/>
    <col min="16" max="16" width="11.42578125" style="9"/>
    <col min="17" max="16384" width="11.42578125" style="1"/>
  </cols>
  <sheetData>
    <row r="1" spans="1:18" ht="13.25" customHeight="1">
      <c r="A1" s="424" t="s">
        <v>256</v>
      </c>
      <c r="B1" s="424"/>
      <c r="C1" s="424"/>
      <c r="D1" s="424"/>
      <c r="E1" s="424"/>
      <c r="F1" s="424"/>
      <c r="G1" s="424"/>
      <c r="H1" s="424"/>
      <c r="I1" s="424"/>
      <c r="J1" s="424"/>
      <c r="K1" s="424"/>
      <c r="L1" s="424"/>
      <c r="M1" s="424"/>
      <c r="N1" s="424"/>
      <c r="O1" s="424"/>
    </row>
    <row r="2" spans="1:18">
      <c r="A2" s="424"/>
      <c r="B2" s="424"/>
      <c r="C2" s="424"/>
      <c r="D2" s="424"/>
      <c r="E2" s="424"/>
      <c r="F2" s="424"/>
      <c r="G2" s="424"/>
      <c r="H2" s="424"/>
      <c r="I2" s="424"/>
      <c r="J2" s="424"/>
      <c r="K2" s="424"/>
      <c r="L2" s="424"/>
      <c r="M2" s="424"/>
      <c r="N2" s="424"/>
      <c r="O2" s="424"/>
    </row>
    <row r="3" spans="1:18" ht="26.25" customHeight="1" thickBot="1">
      <c r="A3" s="425"/>
      <c r="B3" s="425"/>
      <c r="C3" s="425"/>
      <c r="D3" s="425"/>
      <c r="E3" s="425"/>
      <c r="F3" s="425"/>
      <c r="G3" s="425"/>
      <c r="H3" s="425"/>
      <c r="I3" s="425"/>
      <c r="J3" s="425"/>
      <c r="K3" s="425"/>
      <c r="L3" s="425"/>
      <c r="M3" s="425"/>
      <c r="N3" s="425"/>
      <c r="O3" s="425"/>
    </row>
    <row r="4" spans="1:18" ht="14">
      <c r="A4" s="186"/>
      <c r="B4" s="187"/>
      <c r="C4" s="187"/>
      <c r="D4" s="187"/>
      <c r="E4" s="188"/>
      <c r="F4" s="188"/>
      <c r="G4" s="189" t="s">
        <v>221</v>
      </c>
      <c r="H4" s="188"/>
      <c r="I4" s="188"/>
      <c r="J4" s="188"/>
      <c r="K4" s="188"/>
      <c r="L4" s="230"/>
      <c r="M4" s="230"/>
      <c r="N4" s="230"/>
      <c r="O4" s="231"/>
    </row>
    <row r="5" spans="1:18">
      <c r="A5" s="435" t="str">
        <f>proposaltitle</f>
        <v>Enter Title</v>
      </c>
      <c r="B5" s="436"/>
      <c r="C5" s="436"/>
      <c r="D5" s="436"/>
      <c r="E5" s="436"/>
      <c r="F5" s="436"/>
      <c r="G5" s="119"/>
      <c r="H5" s="191" t="s">
        <v>43</v>
      </c>
      <c r="I5" s="192" t="str">
        <f>creationdate</f>
        <v>Date</v>
      </c>
      <c r="J5" s="193"/>
      <c r="K5" s="194"/>
      <c r="L5" s="195"/>
      <c r="M5" s="195"/>
      <c r="N5" s="195"/>
      <c r="O5" s="232"/>
      <c r="P5" s="21"/>
      <c r="Q5" s="20"/>
      <c r="R5" s="8"/>
    </row>
    <row r="6" spans="1:18">
      <c r="A6" s="435" t="str">
        <f>piname</f>
        <v>PI Name</v>
      </c>
      <c r="B6" s="436"/>
      <c r="C6" s="436"/>
      <c r="D6" s="436"/>
      <c r="E6" s="436"/>
      <c r="F6" s="436"/>
      <c r="G6" s="437" t="s">
        <v>44</v>
      </c>
      <c r="H6" s="437"/>
      <c r="I6" s="192" t="str">
        <f>projstartdate</f>
        <v>Date</v>
      </c>
      <c r="J6" s="195" t="s">
        <v>45</v>
      </c>
      <c r="K6" s="196" t="str">
        <f>projenddate</f>
        <v>Date</v>
      </c>
      <c r="L6" s="195"/>
      <c r="M6" s="195"/>
      <c r="N6" s="195"/>
      <c r="O6" s="232"/>
      <c r="P6" s="21"/>
      <c r="Q6" s="22"/>
      <c r="R6" s="21"/>
    </row>
    <row r="7" spans="1:18" ht="14" thickBot="1">
      <c r="A7" s="438" t="str">
        <f>sponsor</f>
        <v>Enter Sponsor</v>
      </c>
      <c r="B7" s="439"/>
      <c r="C7" s="439"/>
      <c r="D7" s="439"/>
      <c r="E7" s="439"/>
      <c r="F7" s="439"/>
      <c r="G7" s="440" t="s">
        <v>118</v>
      </c>
      <c r="H7" s="440"/>
      <c r="I7" s="197">
        <f>Inflation</f>
        <v>0.03</v>
      </c>
      <c r="J7" s="198"/>
      <c r="K7" s="199"/>
      <c r="L7" s="198"/>
      <c r="M7" s="198"/>
      <c r="N7" s="198"/>
      <c r="O7" s="233"/>
      <c r="P7" s="21"/>
      <c r="Q7" s="22"/>
      <c r="R7" s="21"/>
    </row>
    <row r="8" spans="1:18" ht="8.25" customHeight="1"/>
    <row r="9" spans="1:18" s="33" customFormat="1" ht="24" customHeight="1" thickBot="1">
      <c r="A9" s="32" t="s">
        <v>0</v>
      </c>
      <c r="B9" s="34" t="s">
        <v>80</v>
      </c>
      <c r="C9" s="170" t="s">
        <v>77</v>
      </c>
      <c r="D9" s="112" t="s">
        <v>68</v>
      </c>
      <c r="E9" s="117" t="s">
        <v>54</v>
      </c>
      <c r="F9" s="66" t="s">
        <v>206</v>
      </c>
      <c r="G9" s="117" t="s">
        <v>54</v>
      </c>
      <c r="H9" s="66" t="s">
        <v>207</v>
      </c>
      <c r="I9" s="117" t="s">
        <v>54</v>
      </c>
      <c r="J9" s="66" t="s">
        <v>208</v>
      </c>
      <c r="K9" s="117" t="s">
        <v>54</v>
      </c>
      <c r="L9" s="66" t="s">
        <v>209</v>
      </c>
      <c r="M9" s="117" t="s">
        <v>54</v>
      </c>
      <c r="N9" s="66" t="s">
        <v>210</v>
      </c>
      <c r="O9" s="66" t="s">
        <v>16</v>
      </c>
      <c r="P9" s="313" t="s">
        <v>22</v>
      </c>
    </row>
    <row r="10" spans="1:18">
      <c r="A10" s="17" t="s">
        <v>232</v>
      </c>
      <c r="B10" s="20"/>
      <c r="C10" s="20"/>
      <c r="D10" s="20"/>
      <c r="E10" s="118"/>
      <c r="G10" s="118"/>
      <c r="I10" s="118"/>
      <c r="K10" s="118"/>
      <c r="M10" s="118"/>
    </row>
    <row r="11" spans="1:18">
      <c r="A11" s="26" t="s">
        <v>147</v>
      </c>
      <c r="B11" s="35" t="s">
        <v>83</v>
      </c>
      <c r="C11" s="31">
        <v>0</v>
      </c>
      <c r="D11" s="27">
        <v>0</v>
      </c>
      <c r="E11" s="286">
        <v>0</v>
      </c>
      <c r="F11" s="68" t="str">
        <f t="shared" ref="F11:F20" si="0">IF(B11="Select","9 or 12?",(D11*InflationY1/(IF(B11="12-Month",12,9))*C11)*E11)</f>
        <v>9 or 12?</v>
      </c>
      <c r="G11" s="286">
        <v>0</v>
      </c>
      <c r="H11" s="68" t="str">
        <f t="shared" ref="H11:H20" si="1">IF(B11="Select","9 or 12?",(D11*InflationY2/(IF(B11="12-Month",12,9))*C11)*G11)</f>
        <v>9 or 12?</v>
      </c>
      <c r="I11" s="286">
        <v>0</v>
      </c>
      <c r="J11" s="68" t="str">
        <f t="shared" ref="J11:J20" si="2">IF(B11="Select","9 or 12?",(D11*InflationY3/(IF(B11="12-Month",12,9))*C11)*I11)</f>
        <v>9 or 12?</v>
      </c>
      <c r="K11" s="286">
        <v>0</v>
      </c>
      <c r="L11" s="68" t="str">
        <f t="shared" ref="L11:L20" si="3">IF(B11="Select","9 or 12?",(D11*InflationY4/(IF(B11="12-Month",12,9))*C11)*K11)</f>
        <v>9 or 12?</v>
      </c>
      <c r="M11" s="286">
        <v>0</v>
      </c>
      <c r="N11" s="68" t="str">
        <f t="shared" ref="N11:N20" si="4">IF(B11="Select","9 or 12?",(D11*InflationY5/(IF(B11="12-Month",12,9))*C11)*M11)</f>
        <v>9 or 12?</v>
      </c>
      <c r="O11" s="1">
        <f>F11+H11+J11+L11+N11</f>
        <v>0</v>
      </c>
    </row>
    <row r="12" spans="1:18">
      <c r="A12" s="26" t="s">
        <v>147</v>
      </c>
      <c r="B12" s="35" t="s">
        <v>83</v>
      </c>
      <c r="C12" s="31">
        <v>0</v>
      </c>
      <c r="D12" s="27">
        <v>0</v>
      </c>
      <c r="E12" s="286">
        <v>0</v>
      </c>
      <c r="F12" s="68" t="str">
        <f t="shared" si="0"/>
        <v>9 or 12?</v>
      </c>
      <c r="G12" s="286">
        <v>0</v>
      </c>
      <c r="H12" s="68" t="str">
        <f t="shared" si="1"/>
        <v>9 or 12?</v>
      </c>
      <c r="I12" s="286">
        <v>0</v>
      </c>
      <c r="J12" s="68" t="str">
        <f t="shared" si="2"/>
        <v>9 or 12?</v>
      </c>
      <c r="K12" s="286">
        <v>0</v>
      </c>
      <c r="L12" s="68" t="str">
        <f t="shared" si="3"/>
        <v>9 or 12?</v>
      </c>
      <c r="M12" s="286">
        <v>0</v>
      </c>
      <c r="N12" s="68" t="str">
        <f t="shared" si="4"/>
        <v>9 or 12?</v>
      </c>
      <c r="O12" s="1">
        <f t="shared" ref="O12:O20" si="5">F12+H12+J12+L12+N12</f>
        <v>0</v>
      </c>
    </row>
    <row r="13" spans="1:18">
      <c r="A13" s="26" t="s">
        <v>147</v>
      </c>
      <c r="B13" s="35" t="s">
        <v>83</v>
      </c>
      <c r="C13" s="31">
        <v>0</v>
      </c>
      <c r="D13" s="27">
        <v>0</v>
      </c>
      <c r="E13" s="286">
        <v>0</v>
      </c>
      <c r="F13" s="68" t="str">
        <f t="shared" si="0"/>
        <v>9 or 12?</v>
      </c>
      <c r="G13" s="286">
        <v>0</v>
      </c>
      <c r="H13" s="68" t="str">
        <f t="shared" si="1"/>
        <v>9 or 12?</v>
      </c>
      <c r="I13" s="286">
        <v>0</v>
      </c>
      <c r="J13" s="68" t="str">
        <f t="shared" si="2"/>
        <v>9 or 12?</v>
      </c>
      <c r="K13" s="286">
        <v>0</v>
      </c>
      <c r="L13" s="68" t="str">
        <f t="shared" si="3"/>
        <v>9 or 12?</v>
      </c>
      <c r="M13" s="286">
        <v>0</v>
      </c>
      <c r="N13" s="68" t="str">
        <f t="shared" si="4"/>
        <v>9 or 12?</v>
      </c>
      <c r="O13" s="1">
        <f t="shared" si="5"/>
        <v>0</v>
      </c>
    </row>
    <row r="14" spans="1:18">
      <c r="A14" s="26" t="s">
        <v>147</v>
      </c>
      <c r="B14" s="35" t="s">
        <v>83</v>
      </c>
      <c r="C14" s="31">
        <v>0</v>
      </c>
      <c r="D14" s="27">
        <v>0</v>
      </c>
      <c r="E14" s="286">
        <v>0</v>
      </c>
      <c r="F14" s="68" t="str">
        <f t="shared" si="0"/>
        <v>9 or 12?</v>
      </c>
      <c r="G14" s="286">
        <v>0</v>
      </c>
      <c r="H14" s="68" t="str">
        <f t="shared" si="1"/>
        <v>9 or 12?</v>
      </c>
      <c r="I14" s="286">
        <v>0</v>
      </c>
      <c r="J14" s="68" t="str">
        <f t="shared" si="2"/>
        <v>9 or 12?</v>
      </c>
      <c r="K14" s="286">
        <v>0</v>
      </c>
      <c r="L14" s="68" t="str">
        <f t="shared" si="3"/>
        <v>9 or 12?</v>
      </c>
      <c r="M14" s="286">
        <v>0</v>
      </c>
      <c r="N14" s="68" t="str">
        <f t="shared" si="4"/>
        <v>9 or 12?</v>
      </c>
      <c r="O14" s="1">
        <f t="shared" si="5"/>
        <v>0</v>
      </c>
    </row>
    <row r="15" spans="1:18">
      <c r="A15" s="26" t="s">
        <v>147</v>
      </c>
      <c r="B15" s="35" t="s">
        <v>83</v>
      </c>
      <c r="C15" s="31">
        <v>0</v>
      </c>
      <c r="D15" s="27">
        <v>0</v>
      </c>
      <c r="E15" s="286">
        <v>0</v>
      </c>
      <c r="F15" s="68" t="str">
        <f t="shared" si="0"/>
        <v>9 or 12?</v>
      </c>
      <c r="G15" s="286">
        <v>0</v>
      </c>
      <c r="H15" s="68" t="str">
        <f t="shared" si="1"/>
        <v>9 or 12?</v>
      </c>
      <c r="I15" s="286">
        <v>0</v>
      </c>
      <c r="J15" s="68" t="str">
        <f t="shared" si="2"/>
        <v>9 or 12?</v>
      </c>
      <c r="K15" s="286">
        <v>0</v>
      </c>
      <c r="L15" s="68" t="str">
        <f t="shared" si="3"/>
        <v>9 or 12?</v>
      </c>
      <c r="M15" s="286">
        <v>0</v>
      </c>
      <c r="N15" s="68" t="str">
        <f t="shared" si="4"/>
        <v>9 or 12?</v>
      </c>
      <c r="O15" s="1">
        <f t="shared" si="5"/>
        <v>0</v>
      </c>
    </row>
    <row r="16" spans="1:18">
      <c r="A16" s="26" t="s">
        <v>147</v>
      </c>
      <c r="B16" s="35" t="s">
        <v>83</v>
      </c>
      <c r="C16" s="31">
        <v>0</v>
      </c>
      <c r="D16" s="27">
        <v>0</v>
      </c>
      <c r="E16" s="286">
        <v>0</v>
      </c>
      <c r="F16" s="68" t="str">
        <f t="shared" si="0"/>
        <v>9 or 12?</v>
      </c>
      <c r="G16" s="286">
        <v>0</v>
      </c>
      <c r="H16" s="68" t="str">
        <f t="shared" si="1"/>
        <v>9 or 12?</v>
      </c>
      <c r="I16" s="286">
        <v>0</v>
      </c>
      <c r="J16" s="68" t="str">
        <f t="shared" si="2"/>
        <v>9 or 12?</v>
      </c>
      <c r="K16" s="286">
        <v>0</v>
      </c>
      <c r="L16" s="68" t="str">
        <f t="shared" si="3"/>
        <v>9 or 12?</v>
      </c>
      <c r="M16" s="286">
        <v>0</v>
      </c>
      <c r="N16" s="68" t="str">
        <f t="shared" si="4"/>
        <v>9 or 12?</v>
      </c>
      <c r="O16" s="1">
        <f t="shared" si="5"/>
        <v>0</v>
      </c>
    </row>
    <row r="17" spans="1:15">
      <c r="A17" s="26" t="s">
        <v>147</v>
      </c>
      <c r="B17" s="35" t="s">
        <v>83</v>
      </c>
      <c r="C17" s="31">
        <v>0</v>
      </c>
      <c r="D17" s="27">
        <v>0</v>
      </c>
      <c r="E17" s="286">
        <v>0</v>
      </c>
      <c r="F17" s="68" t="str">
        <f t="shared" si="0"/>
        <v>9 or 12?</v>
      </c>
      <c r="G17" s="286">
        <v>0</v>
      </c>
      <c r="H17" s="68" t="str">
        <f t="shared" si="1"/>
        <v>9 or 12?</v>
      </c>
      <c r="I17" s="286">
        <v>0</v>
      </c>
      <c r="J17" s="68" t="str">
        <f t="shared" si="2"/>
        <v>9 or 12?</v>
      </c>
      <c r="K17" s="286">
        <v>0</v>
      </c>
      <c r="L17" s="68" t="str">
        <f t="shared" si="3"/>
        <v>9 or 12?</v>
      </c>
      <c r="M17" s="286">
        <v>0</v>
      </c>
      <c r="N17" s="68" t="str">
        <f t="shared" si="4"/>
        <v>9 or 12?</v>
      </c>
      <c r="O17" s="1">
        <f t="shared" si="5"/>
        <v>0</v>
      </c>
    </row>
    <row r="18" spans="1:15">
      <c r="A18" s="26" t="s">
        <v>147</v>
      </c>
      <c r="B18" s="35" t="s">
        <v>83</v>
      </c>
      <c r="C18" s="31">
        <v>0</v>
      </c>
      <c r="D18" s="27">
        <v>0</v>
      </c>
      <c r="E18" s="286">
        <v>0</v>
      </c>
      <c r="F18" s="68" t="str">
        <f t="shared" si="0"/>
        <v>9 or 12?</v>
      </c>
      <c r="G18" s="286">
        <v>0</v>
      </c>
      <c r="H18" s="68" t="str">
        <f t="shared" si="1"/>
        <v>9 or 12?</v>
      </c>
      <c r="I18" s="286">
        <v>0</v>
      </c>
      <c r="J18" s="68" t="str">
        <f t="shared" si="2"/>
        <v>9 or 12?</v>
      </c>
      <c r="K18" s="286">
        <v>0</v>
      </c>
      <c r="L18" s="68" t="str">
        <f t="shared" si="3"/>
        <v>9 or 12?</v>
      </c>
      <c r="M18" s="286">
        <v>0</v>
      </c>
      <c r="N18" s="68" t="str">
        <f t="shared" si="4"/>
        <v>9 or 12?</v>
      </c>
      <c r="O18" s="1">
        <f t="shared" si="5"/>
        <v>0</v>
      </c>
    </row>
    <row r="19" spans="1:15">
      <c r="A19" s="26" t="s">
        <v>147</v>
      </c>
      <c r="B19" s="35" t="s">
        <v>83</v>
      </c>
      <c r="C19" s="31">
        <v>0</v>
      </c>
      <c r="D19" s="27">
        <v>0</v>
      </c>
      <c r="E19" s="286">
        <v>0</v>
      </c>
      <c r="F19" s="68" t="str">
        <f t="shared" si="0"/>
        <v>9 or 12?</v>
      </c>
      <c r="G19" s="286">
        <v>0</v>
      </c>
      <c r="H19" s="68" t="str">
        <f t="shared" si="1"/>
        <v>9 or 12?</v>
      </c>
      <c r="I19" s="286">
        <v>0</v>
      </c>
      <c r="J19" s="68" t="str">
        <f t="shared" si="2"/>
        <v>9 or 12?</v>
      </c>
      <c r="K19" s="286">
        <v>0</v>
      </c>
      <c r="L19" s="68" t="str">
        <f t="shared" si="3"/>
        <v>9 or 12?</v>
      </c>
      <c r="M19" s="286">
        <v>0</v>
      </c>
      <c r="N19" s="68" t="str">
        <f t="shared" si="4"/>
        <v>9 or 12?</v>
      </c>
      <c r="O19" s="1">
        <f t="shared" si="5"/>
        <v>0</v>
      </c>
    </row>
    <row r="20" spans="1:15">
      <c r="A20" s="26" t="s">
        <v>147</v>
      </c>
      <c r="B20" s="35" t="s">
        <v>83</v>
      </c>
      <c r="C20" s="31">
        <v>0</v>
      </c>
      <c r="D20" s="27">
        <v>0</v>
      </c>
      <c r="E20" s="286">
        <v>0</v>
      </c>
      <c r="F20" s="68" t="str">
        <f t="shared" si="0"/>
        <v>9 or 12?</v>
      </c>
      <c r="G20" s="286">
        <v>0</v>
      </c>
      <c r="H20" s="68" t="str">
        <f t="shared" si="1"/>
        <v>9 or 12?</v>
      </c>
      <c r="I20" s="286">
        <v>0</v>
      </c>
      <c r="J20" s="68" t="str">
        <f t="shared" si="2"/>
        <v>9 or 12?</v>
      </c>
      <c r="K20" s="286">
        <v>0</v>
      </c>
      <c r="L20" s="68" t="str">
        <f t="shared" si="3"/>
        <v>9 or 12?</v>
      </c>
      <c r="M20" s="286">
        <v>0</v>
      </c>
      <c r="N20" s="68" t="str">
        <f t="shared" si="4"/>
        <v>9 or 12?</v>
      </c>
      <c r="O20" s="1">
        <f t="shared" si="5"/>
        <v>0</v>
      </c>
    </row>
    <row r="21" spans="1:15">
      <c r="A21" s="28" t="s">
        <v>26</v>
      </c>
      <c r="B21" s="28"/>
      <c r="C21" s="28"/>
      <c r="D21" s="29"/>
      <c r="E21" s="114"/>
      <c r="F21" s="12">
        <f>SUM(F11:F20)</f>
        <v>0</v>
      </c>
      <c r="G21" s="69"/>
      <c r="H21" s="12">
        <f>SUM(H11:H20)</f>
        <v>0</v>
      </c>
      <c r="I21" s="69"/>
      <c r="J21" s="12">
        <f>SUM(J11:J20)</f>
        <v>0</v>
      </c>
      <c r="K21" s="69"/>
      <c r="L21" s="12">
        <f>SUM(L11:L20)</f>
        <v>0</v>
      </c>
      <c r="M21" s="69"/>
      <c r="N21" s="12">
        <f>SUM(N11:N20)</f>
        <v>0</v>
      </c>
      <c r="O21" s="12">
        <f>SUM(O11:O20)</f>
        <v>0</v>
      </c>
    </row>
    <row r="22" spans="1:15">
      <c r="A22" s="101"/>
      <c r="B22" s="101"/>
      <c r="C22" s="101"/>
      <c r="D22" s="110"/>
      <c r="E22" s="111"/>
      <c r="G22" s="70"/>
      <c r="I22" s="70"/>
      <c r="K22" s="70"/>
      <c r="M22" s="70"/>
      <c r="O22" s="70"/>
    </row>
    <row r="23" spans="1:15" ht="14" customHeight="1" thickBot="1">
      <c r="A23" s="19" t="s">
        <v>233</v>
      </c>
      <c r="B23" s="18"/>
      <c r="C23" s="112" t="s">
        <v>115</v>
      </c>
      <c r="D23" s="112" t="s">
        <v>68</v>
      </c>
      <c r="E23" s="117" t="s">
        <v>116</v>
      </c>
      <c r="F23" s="66" t="s">
        <v>206</v>
      </c>
      <c r="G23" s="117" t="s">
        <v>116</v>
      </c>
      <c r="H23" s="66" t="s">
        <v>207</v>
      </c>
      <c r="I23" s="117" t="s">
        <v>116</v>
      </c>
      <c r="J23" s="66" t="s">
        <v>208</v>
      </c>
      <c r="K23" s="117" t="s">
        <v>116</v>
      </c>
      <c r="L23" s="66" t="s">
        <v>209</v>
      </c>
      <c r="M23" s="117" t="s">
        <v>116</v>
      </c>
      <c r="N23" s="66" t="s">
        <v>210</v>
      </c>
      <c r="O23" s="66" t="s">
        <v>16</v>
      </c>
    </row>
    <row r="24" spans="1:15">
      <c r="A24" s="26" t="s">
        <v>147</v>
      </c>
      <c r="B24" s="35" t="s">
        <v>85</v>
      </c>
      <c r="C24" s="31">
        <v>0</v>
      </c>
      <c r="D24" s="27">
        <v>0</v>
      </c>
      <c r="E24" s="286">
        <v>0</v>
      </c>
      <c r="F24" s="68">
        <f t="shared" ref="F24:F33" si="6">IF(B24="Select","9 or 12?",(D24*InflationY1/(IF(B24="12-Month",12,9))*C24)*E24)</f>
        <v>0</v>
      </c>
      <c r="G24" s="286">
        <v>0</v>
      </c>
      <c r="H24" s="68">
        <f t="shared" ref="H24:H33" si="7">IF(B24="Select","9 or 12?",(D24*InflationY2/(IF(B24="12-Month",12,9))*C24)*G24)</f>
        <v>0</v>
      </c>
      <c r="I24" s="286">
        <v>0</v>
      </c>
      <c r="J24" s="68">
        <f t="shared" ref="J24:J33" si="8">IF(B24="Select","9 or 12?",(D24*InflationY3/(IF(B24="12-Month",12,9))*C24)*I24)</f>
        <v>0</v>
      </c>
      <c r="K24" s="286">
        <v>0</v>
      </c>
      <c r="L24" s="68">
        <f t="shared" ref="L24:L33" si="9">IF(B24="Select","9 or 12?",(D24*InflationY4/(IF(B24="12-Month",12,9))*C24)*K24)</f>
        <v>0</v>
      </c>
      <c r="M24" s="286">
        <v>0</v>
      </c>
      <c r="N24" s="68">
        <f t="shared" ref="N24:N33" si="10">IF(B24="Select","9 or 12?",(D24*InflationY5/(IF(B24="12-Month",12,9))*C24)*M24)</f>
        <v>0</v>
      </c>
      <c r="O24" s="1">
        <f t="shared" ref="O24:O33" si="11">F24+H24+J24+L24+N24</f>
        <v>0</v>
      </c>
    </row>
    <row r="25" spans="1:15">
      <c r="A25" s="26" t="s">
        <v>147</v>
      </c>
      <c r="B25" s="35" t="s">
        <v>85</v>
      </c>
      <c r="C25" s="31">
        <v>0</v>
      </c>
      <c r="D25" s="27">
        <v>0</v>
      </c>
      <c r="E25" s="286">
        <v>0</v>
      </c>
      <c r="F25" s="68">
        <f t="shared" si="6"/>
        <v>0</v>
      </c>
      <c r="G25" s="286">
        <v>0</v>
      </c>
      <c r="H25" s="68">
        <f t="shared" si="7"/>
        <v>0</v>
      </c>
      <c r="I25" s="286">
        <v>0</v>
      </c>
      <c r="J25" s="68">
        <f t="shared" si="8"/>
        <v>0</v>
      </c>
      <c r="K25" s="286">
        <v>0</v>
      </c>
      <c r="L25" s="68">
        <f t="shared" si="9"/>
        <v>0</v>
      </c>
      <c r="M25" s="286">
        <v>0</v>
      </c>
      <c r="N25" s="68">
        <f t="shared" si="10"/>
        <v>0</v>
      </c>
      <c r="O25" s="1">
        <f t="shared" si="11"/>
        <v>0</v>
      </c>
    </row>
    <row r="26" spans="1:15">
      <c r="A26" s="26" t="s">
        <v>147</v>
      </c>
      <c r="B26" s="35" t="s">
        <v>85</v>
      </c>
      <c r="C26" s="31">
        <v>0</v>
      </c>
      <c r="D26" s="27">
        <v>0</v>
      </c>
      <c r="E26" s="286">
        <v>0</v>
      </c>
      <c r="F26" s="68">
        <f t="shared" si="6"/>
        <v>0</v>
      </c>
      <c r="G26" s="286">
        <v>0</v>
      </c>
      <c r="H26" s="68">
        <f t="shared" si="7"/>
        <v>0</v>
      </c>
      <c r="I26" s="286">
        <v>0</v>
      </c>
      <c r="J26" s="68">
        <f t="shared" si="8"/>
        <v>0</v>
      </c>
      <c r="K26" s="286">
        <v>0</v>
      </c>
      <c r="L26" s="68">
        <f t="shared" si="9"/>
        <v>0</v>
      </c>
      <c r="M26" s="286">
        <v>0</v>
      </c>
      <c r="N26" s="68">
        <f t="shared" si="10"/>
        <v>0</v>
      </c>
      <c r="O26" s="1">
        <f t="shared" si="11"/>
        <v>0</v>
      </c>
    </row>
    <row r="27" spans="1:15">
      <c r="A27" s="26" t="s">
        <v>147</v>
      </c>
      <c r="B27" s="35" t="s">
        <v>85</v>
      </c>
      <c r="C27" s="31">
        <v>0</v>
      </c>
      <c r="D27" s="27">
        <v>0</v>
      </c>
      <c r="E27" s="286">
        <v>0</v>
      </c>
      <c r="F27" s="68">
        <f t="shared" si="6"/>
        <v>0</v>
      </c>
      <c r="G27" s="286">
        <v>0</v>
      </c>
      <c r="H27" s="68">
        <f t="shared" si="7"/>
        <v>0</v>
      </c>
      <c r="I27" s="286">
        <v>0</v>
      </c>
      <c r="J27" s="68">
        <f t="shared" si="8"/>
        <v>0</v>
      </c>
      <c r="K27" s="286">
        <v>0</v>
      </c>
      <c r="L27" s="68">
        <f t="shared" si="9"/>
        <v>0</v>
      </c>
      <c r="M27" s="286">
        <v>0</v>
      </c>
      <c r="N27" s="68">
        <f t="shared" si="10"/>
        <v>0</v>
      </c>
      <c r="O27" s="1">
        <f t="shared" si="11"/>
        <v>0</v>
      </c>
    </row>
    <row r="28" spans="1:15">
      <c r="A28" s="26" t="s">
        <v>147</v>
      </c>
      <c r="B28" s="35" t="s">
        <v>85</v>
      </c>
      <c r="C28" s="31">
        <v>0</v>
      </c>
      <c r="D28" s="27">
        <v>0</v>
      </c>
      <c r="E28" s="286">
        <v>0</v>
      </c>
      <c r="F28" s="68">
        <f t="shared" si="6"/>
        <v>0</v>
      </c>
      <c r="G28" s="286">
        <v>0</v>
      </c>
      <c r="H28" s="68">
        <f t="shared" si="7"/>
        <v>0</v>
      </c>
      <c r="I28" s="286">
        <v>0</v>
      </c>
      <c r="J28" s="68">
        <f t="shared" si="8"/>
        <v>0</v>
      </c>
      <c r="K28" s="286">
        <v>0</v>
      </c>
      <c r="L28" s="68">
        <f t="shared" si="9"/>
        <v>0</v>
      </c>
      <c r="M28" s="286">
        <v>0</v>
      </c>
      <c r="N28" s="68">
        <f t="shared" si="10"/>
        <v>0</v>
      </c>
      <c r="O28" s="1">
        <f t="shared" si="11"/>
        <v>0</v>
      </c>
    </row>
    <row r="29" spans="1:15">
      <c r="A29" s="26" t="s">
        <v>147</v>
      </c>
      <c r="B29" s="35" t="s">
        <v>85</v>
      </c>
      <c r="C29" s="31">
        <v>0</v>
      </c>
      <c r="D29" s="27">
        <v>0</v>
      </c>
      <c r="E29" s="286">
        <v>0</v>
      </c>
      <c r="F29" s="68">
        <f t="shared" si="6"/>
        <v>0</v>
      </c>
      <c r="G29" s="286">
        <v>0</v>
      </c>
      <c r="H29" s="68">
        <f t="shared" si="7"/>
        <v>0</v>
      </c>
      <c r="I29" s="286">
        <v>0</v>
      </c>
      <c r="J29" s="68">
        <f t="shared" si="8"/>
        <v>0</v>
      </c>
      <c r="K29" s="286">
        <v>0</v>
      </c>
      <c r="L29" s="68">
        <f t="shared" si="9"/>
        <v>0</v>
      </c>
      <c r="M29" s="286">
        <v>0</v>
      </c>
      <c r="N29" s="68">
        <f t="shared" si="10"/>
        <v>0</v>
      </c>
      <c r="O29" s="1">
        <f t="shared" si="11"/>
        <v>0</v>
      </c>
    </row>
    <row r="30" spans="1:15">
      <c r="A30" s="26" t="s">
        <v>147</v>
      </c>
      <c r="B30" s="35" t="s">
        <v>85</v>
      </c>
      <c r="C30" s="31">
        <v>0</v>
      </c>
      <c r="D30" s="27">
        <v>0</v>
      </c>
      <c r="E30" s="286">
        <v>0</v>
      </c>
      <c r="F30" s="68">
        <f t="shared" si="6"/>
        <v>0</v>
      </c>
      <c r="G30" s="286">
        <v>0</v>
      </c>
      <c r="H30" s="68">
        <f t="shared" si="7"/>
        <v>0</v>
      </c>
      <c r="I30" s="286">
        <v>0</v>
      </c>
      <c r="J30" s="68">
        <f t="shared" si="8"/>
        <v>0</v>
      </c>
      <c r="K30" s="286">
        <v>0</v>
      </c>
      <c r="L30" s="68">
        <f t="shared" si="9"/>
        <v>0</v>
      </c>
      <c r="M30" s="286">
        <v>0</v>
      </c>
      <c r="N30" s="68">
        <f t="shared" si="10"/>
        <v>0</v>
      </c>
      <c r="O30" s="1">
        <f t="shared" si="11"/>
        <v>0</v>
      </c>
    </row>
    <row r="31" spans="1:15">
      <c r="A31" s="26" t="s">
        <v>147</v>
      </c>
      <c r="B31" s="35" t="s">
        <v>85</v>
      </c>
      <c r="C31" s="31">
        <v>0</v>
      </c>
      <c r="D31" s="27">
        <v>0</v>
      </c>
      <c r="E31" s="286">
        <v>0</v>
      </c>
      <c r="F31" s="68">
        <f t="shared" si="6"/>
        <v>0</v>
      </c>
      <c r="G31" s="286">
        <v>0</v>
      </c>
      <c r="H31" s="68">
        <f t="shared" si="7"/>
        <v>0</v>
      </c>
      <c r="I31" s="286">
        <v>0</v>
      </c>
      <c r="J31" s="68">
        <f t="shared" si="8"/>
        <v>0</v>
      </c>
      <c r="K31" s="286">
        <v>0</v>
      </c>
      <c r="L31" s="68">
        <f t="shared" si="9"/>
        <v>0</v>
      </c>
      <c r="M31" s="286">
        <v>0</v>
      </c>
      <c r="N31" s="68">
        <f t="shared" si="10"/>
        <v>0</v>
      </c>
      <c r="O31" s="1">
        <f t="shared" si="11"/>
        <v>0</v>
      </c>
    </row>
    <row r="32" spans="1:15">
      <c r="A32" s="26" t="s">
        <v>147</v>
      </c>
      <c r="B32" s="35" t="s">
        <v>85</v>
      </c>
      <c r="C32" s="31">
        <v>0</v>
      </c>
      <c r="D32" s="27">
        <v>0</v>
      </c>
      <c r="E32" s="286">
        <v>0</v>
      </c>
      <c r="F32" s="68">
        <f t="shared" si="6"/>
        <v>0</v>
      </c>
      <c r="G32" s="286">
        <v>0</v>
      </c>
      <c r="H32" s="68">
        <f t="shared" si="7"/>
        <v>0</v>
      </c>
      <c r="I32" s="286">
        <v>0</v>
      </c>
      <c r="J32" s="68">
        <f t="shared" si="8"/>
        <v>0</v>
      </c>
      <c r="K32" s="286">
        <v>0</v>
      </c>
      <c r="L32" s="68">
        <f t="shared" si="9"/>
        <v>0</v>
      </c>
      <c r="M32" s="286">
        <v>0</v>
      </c>
      <c r="N32" s="68">
        <f t="shared" si="10"/>
        <v>0</v>
      </c>
      <c r="O32" s="1">
        <f t="shared" si="11"/>
        <v>0</v>
      </c>
    </row>
    <row r="33" spans="1:15">
      <c r="A33" s="26" t="s">
        <v>147</v>
      </c>
      <c r="B33" s="35" t="s">
        <v>85</v>
      </c>
      <c r="C33" s="31">
        <v>0</v>
      </c>
      <c r="D33" s="27">
        <v>0</v>
      </c>
      <c r="E33" s="286">
        <v>0</v>
      </c>
      <c r="F33" s="68">
        <f t="shared" si="6"/>
        <v>0</v>
      </c>
      <c r="G33" s="286">
        <v>0</v>
      </c>
      <c r="H33" s="68">
        <f t="shared" si="7"/>
        <v>0</v>
      </c>
      <c r="I33" s="286">
        <v>0</v>
      </c>
      <c r="J33" s="68">
        <f t="shared" si="8"/>
        <v>0</v>
      </c>
      <c r="K33" s="286">
        <v>0</v>
      </c>
      <c r="L33" s="68">
        <f t="shared" si="9"/>
        <v>0</v>
      </c>
      <c r="M33" s="286">
        <v>0</v>
      </c>
      <c r="N33" s="68">
        <f t="shared" si="10"/>
        <v>0</v>
      </c>
      <c r="O33" s="1">
        <f t="shared" si="11"/>
        <v>0</v>
      </c>
    </row>
    <row r="34" spans="1:15">
      <c r="A34" s="28" t="s">
        <v>26</v>
      </c>
      <c r="B34" s="36"/>
      <c r="C34" s="28"/>
      <c r="D34" s="29"/>
      <c r="E34" s="12"/>
      <c r="F34" s="12">
        <f>SUM(F24:F33)</f>
        <v>0</v>
      </c>
      <c r="G34" s="69"/>
      <c r="H34" s="12">
        <f>SUM(H24:H33)</f>
        <v>0</v>
      </c>
      <c r="I34" s="69"/>
      <c r="J34" s="12">
        <f>SUM(J24:J33)</f>
        <v>0</v>
      </c>
      <c r="K34" s="69"/>
      <c r="L34" s="12">
        <f>SUM(L24:L33)</f>
        <v>0</v>
      </c>
      <c r="M34" s="69"/>
      <c r="N34" s="12">
        <f>SUM(N24:N33)</f>
        <v>0</v>
      </c>
      <c r="O34" s="12">
        <f>SUM(O24:O33)</f>
        <v>0</v>
      </c>
    </row>
    <row r="35" spans="1:15">
      <c r="A35" s="101"/>
      <c r="B35" s="113"/>
      <c r="C35" s="101"/>
      <c r="D35" s="110"/>
      <c r="G35" s="70"/>
      <c r="I35" s="70"/>
      <c r="K35" s="70"/>
      <c r="M35" s="70"/>
      <c r="O35" s="70"/>
    </row>
    <row r="36" spans="1:15" ht="14" thickBot="1">
      <c r="A36" s="19" t="s">
        <v>234</v>
      </c>
      <c r="B36" s="37"/>
      <c r="C36" s="112" t="s">
        <v>115</v>
      </c>
      <c r="D36" s="112" t="s">
        <v>68</v>
      </c>
      <c r="E36" s="117" t="s">
        <v>116</v>
      </c>
      <c r="F36" s="66" t="s">
        <v>206</v>
      </c>
      <c r="G36" s="117" t="s">
        <v>116</v>
      </c>
      <c r="H36" s="66" t="s">
        <v>207</v>
      </c>
      <c r="I36" s="117" t="s">
        <v>116</v>
      </c>
      <c r="J36" s="66" t="s">
        <v>208</v>
      </c>
      <c r="K36" s="117" t="s">
        <v>116</v>
      </c>
      <c r="L36" s="66" t="s">
        <v>209</v>
      </c>
      <c r="M36" s="117" t="s">
        <v>116</v>
      </c>
      <c r="N36" s="66" t="s">
        <v>210</v>
      </c>
      <c r="O36" s="66" t="s">
        <v>16</v>
      </c>
    </row>
    <row r="37" spans="1:15">
      <c r="A37" s="26" t="s">
        <v>147</v>
      </c>
      <c r="B37" s="35" t="s">
        <v>82</v>
      </c>
      <c r="C37" s="31">
        <v>0</v>
      </c>
      <c r="D37" s="27">
        <v>0</v>
      </c>
      <c r="E37" s="286">
        <v>0</v>
      </c>
      <c r="F37" s="1">
        <f>($D37/12*$C37)*E37*InflationY1</f>
        <v>0</v>
      </c>
      <c r="G37" s="286">
        <v>0</v>
      </c>
      <c r="H37" s="1">
        <f>($D37/12*$C37)*G37*InflationY2</f>
        <v>0</v>
      </c>
      <c r="I37" s="286">
        <v>0</v>
      </c>
      <c r="J37" s="1">
        <f>($D37/12*$C37)*I37*InflationY3</f>
        <v>0</v>
      </c>
      <c r="K37" s="286">
        <v>0</v>
      </c>
      <c r="L37" s="1">
        <f>($D37/12*$C37)*K37*InflationY4</f>
        <v>0</v>
      </c>
      <c r="M37" s="286">
        <v>0</v>
      </c>
      <c r="N37" s="1">
        <f>($D37/12*$C37)*M37*InflationY5</f>
        <v>0</v>
      </c>
      <c r="O37" s="1">
        <f>F37+H37+J37+L37+N37</f>
        <v>0</v>
      </c>
    </row>
    <row r="38" spans="1:15">
      <c r="A38" s="26" t="s">
        <v>147</v>
      </c>
      <c r="B38" s="35" t="s">
        <v>82</v>
      </c>
      <c r="C38" s="31">
        <v>0</v>
      </c>
      <c r="D38" s="27">
        <v>0</v>
      </c>
      <c r="E38" s="286">
        <v>0</v>
      </c>
      <c r="F38" s="1">
        <f>($D38/12*$C38)*E38*InflationY1</f>
        <v>0</v>
      </c>
      <c r="G38" s="286">
        <v>0</v>
      </c>
      <c r="H38" s="1">
        <f>($D38/12*$C38)*G38*InflationY2</f>
        <v>0</v>
      </c>
      <c r="I38" s="286">
        <v>0</v>
      </c>
      <c r="J38" s="1">
        <f>($D38/12*$C38)*I38*InflationY3</f>
        <v>0</v>
      </c>
      <c r="K38" s="286">
        <v>0</v>
      </c>
      <c r="L38" s="1">
        <f>($D38/12*$C38)*K38*InflationY4</f>
        <v>0</v>
      </c>
      <c r="M38" s="286">
        <v>0</v>
      </c>
      <c r="N38" s="1">
        <f>($D38/12*$C38)*M38*InflationY5</f>
        <v>0</v>
      </c>
      <c r="O38" s="1">
        <f>F38+H38+J38+L38+N38</f>
        <v>0</v>
      </c>
    </row>
    <row r="39" spans="1:15">
      <c r="A39" s="26" t="s">
        <v>147</v>
      </c>
      <c r="B39" s="35" t="s">
        <v>82</v>
      </c>
      <c r="C39" s="31">
        <v>0</v>
      </c>
      <c r="D39" s="27">
        <v>0</v>
      </c>
      <c r="E39" s="286">
        <v>0</v>
      </c>
      <c r="F39" s="1">
        <f>($D39/12*$C39)*E39*InflationY1</f>
        <v>0</v>
      </c>
      <c r="G39" s="286">
        <v>0</v>
      </c>
      <c r="H39" s="1">
        <f>($D39/12*$C39)*G39*InflationY2</f>
        <v>0</v>
      </c>
      <c r="I39" s="286">
        <v>0</v>
      </c>
      <c r="J39" s="1">
        <f>($D39/12*$C39)*I39*InflationY3</f>
        <v>0</v>
      </c>
      <c r="K39" s="286">
        <v>0</v>
      </c>
      <c r="L39" s="1">
        <f>($D39/12*$C39)*K39*InflationY4</f>
        <v>0</v>
      </c>
      <c r="M39" s="286">
        <v>0</v>
      </c>
      <c r="N39" s="1">
        <f>($D39/12*$C39)*M39*InflationY5</f>
        <v>0</v>
      </c>
      <c r="O39" s="1">
        <f>F39+H39+J39+L39+N39</f>
        <v>0</v>
      </c>
    </row>
    <row r="40" spans="1:15">
      <c r="A40" s="26" t="s">
        <v>147</v>
      </c>
      <c r="B40" s="35" t="s">
        <v>82</v>
      </c>
      <c r="C40" s="31">
        <v>0</v>
      </c>
      <c r="D40" s="27">
        <v>0</v>
      </c>
      <c r="E40" s="286">
        <v>0</v>
      </c>
      <c r="F40" s="1">
        <f>($D40/12*$C40)*E40*InflationY1</f>
        <v>0</v>
      </c>
      <c r="G40" s="286">
        <v>0</v>
      </c>
      <c r="H40" s="1">
        <f>($D40/12*$C40)*G40*InflationY2</f>
        <v>0</v>
      </c>
      <c r="I40" s="286">
        <v>0</v>
      </c>
      <c r="J40" s="1">
        <f>($D40/12*$C40)*I40*InflationY3</f>
        <v>0</v>
      </c>
      <c r="K40" s="286">
        <v>0</v>
      </c>
      <c r="L40" s="1">
        <f>($D40/12*$C40)*K40*InflationY4</f>
        <v>0</v>
      </c>
      <c r="M40" s="286">
        <v>0</v>
      </c>
      <c r="N40" s="1">
        <f>($D40/12*$C40)*M40*InflationY5</f>
        <v>0</v>
      </c>
      <c r="O40" s="1">
        <f>F40+H40+J40+L40+N40</f>
        <v>0</v>
      </c>
    </row>
    <row r="41" spans="1:15">
      <c r="A41" s="28" t="s">
        <v>26</v>
      </c>
      <c r="B41" s="28"/>
      <c r="C41" s="28"/>
      <c r="D41" s="29"/>
      <c r="E41" s="12"/>
      <c r="F41" s="12">
        <f>SUM(F37:F40)</f>
        <v>0</v>
      </c>
      <c r="G41" s="69"/>
      <c r="H41" s="12">
        <f>SUM(H37:H40)</f>
        <v>0</v>
      </c>
      <c r="I41" s="69"/>
      <c r="J41" s="12">
        <f>SUM(J37:J40)</f>
        <v>0</v>
      </c>
      <c r="K41" s="69"/>
      <c r="L41" s="12">
        <f>SUM(L37:L40)</f>
        <v>0</v>
      </c>
      <c r="M41" s="69"/>
      <c r="N41" s="12">
        <f>SUM(N37:N40)</f>
        <v>0</v>
      </c>
      <c r="O41" s="12">
        <f>SUM(O37:O40)</f>
        <v>0</v>
      </c>
    </row>
    <row r="42" spans="1:15">
      <c r="A42" s="101"/>
      <c r="B42" s="101"/>
      <c r="C42" s="101"/>
      <c r="D42" s="110"/>
      <c r="E42" s="111"/>
      <c r="G42" s="70"/>
      <c r="I42" s="70"/>
      <c r="K42" s="70"/>
      <c r="M42" s="70"/>
      <c r="O42" s="70"/>
    </row>
    <row r="43" spans="1:15" ht="14" thickBot="1">
      <c r="A43" s="18" t="s">
        <v>69</v>
      </c>
      <c r="B43" s="19"/>
      <c r="C43" s="112"/>
      <c r="D43" s="112" t="s">
        <v>87</v>
      </c>
      <c r="E43" s="117" t="s">
        <v>88</v>
      </c>
      <c r="F43" s="66" t="s">
        <v>206</v>
      </c>
      <c r="G43" s="117" t="s">
        <v>88</v>
      </c>
      <c r="H43" s="66" t="s">
        <v>207</v>
      </c>
      <c r="I43" s="117" t="s">
        <v>88</v>
      </c>
      <c r="J43" s="66" t="s">
        <v>208</v>
      </c>
      <c r="K43" s="117" t="s">
        <v>88</v>
      </c>
      <c r="L43" s="66" t="s">
        <v>209</v>
      </c>
      <c r="M43" s="117" t="s">
        <v>88</v>
      </c>
      <c r="N43" s="66" t="s">
        <v>210</v>
      </c>
      <c r="O43" s="66" t="s">
        <v>16</v>
      </c>
    </row>
    <row r="44" spans="1:15">
      <c r="A44" s="26" t="s">
        <v>147</v>
      </c>
      <c r="B44" s="89" t="s">
        <v>86</v>
      </c>
      <c r="C44" s="89"/>
      <c r="D44" s="27">
        <v>0</v>
      </c>
      <c r="E44" s="120">
        <v>0</v>
      </c>
      <c r="F44" s="1">
        <f>$E44*$D44*InflationY1</f>
        <v>0</v>
      </c>
      <c r="G44" s="120">
        <v>0</v>
      </c>
      <c r="H44" s="1">
        <f>$G44*$D44*InflationY2</f>
        <v>0</v>
      </c>
      <c r="I44" s="120">
        <v>0</v>
      </c>
      <c r="J44" s="1">
        <f>$I44*$D44*InflationY3</f>
        <v>0</v>
      </c>
      <c r="K44" s="120">
        <v>0</v>
      </c>
      <c r="L44" s="1">
        <f>$K44*$D44*InflationY4</f>
        <v>0</v>
      </c>
      <c r="M44" s="120">
        <v>0</v>
      </c>
      <c r="N44" s="1">
        <f>$M44*$D44*InflationY5</f>
        <v>0</v>
      </c>
      <c r="O44" s="1">
        <f>F44+H44+J44+L44+N44</f>
        <v>0</v>
      </c>
    </row>
    <row r="45" spans="1:15">
      <c r="A45" s="26" t="s">
        <v>147</v>
      </c>
      <c r="B45" s="89" t="s">
        <v>86</v>
      </c>
      <c r="C45" s="89"/>
      <c r="D45" s="27">
        <v>0</v>
      </c>
      <c r="E45" s="120">
        <v>0</v>
      </c>
      <c r="F45" s="1">
        <f>$E45*$D45*InflationY1</f>
        <v>0</v>
      </c>
      <c r="G45" s="120">
        <v>0</v>
      </c>
      <c r="H45" s="1">
        <f>$G45*$D45*InflationY2</f>
        <v>0</v>
      </c>
      <c r="I45" s="120">
        <v>0</v>
      </c>
      <c r="J45" s="1">
        <f>$I45*$D45*InflationY3</f>
        <v>0</v>
      </c>
      <c r="K45" s="120">
        <v>0</v>
      </c>
      <c r="L45" s="1">
        <f>$K45*$D45*InflationY4</f>
        <v>0</v>
      </c>
      <c r="M45" s="120">
        <v>0</v>
      </c>
      <c r="N45" s="1">
        <f>$M45*$D45*InflationY5</f>
        <v>0</v>
      </c>
      <c r="O45" s="1">
        <f>F45+H45+J45+L45+N45</f>
        <v>0</v>
      </c>
    </row>
    <row r="46" spans="1:15">
      <c r="A46" s="26" t="s">
        <v>147</v>
      </c>
      <c r="B46" s="89" t="s">
        <v>86</v>
      </c>
      <c r="C46" s="89"/>
      <c r="D46" s="27">
        <v>0</v>
      </c>
      <c r="E46" s="120">
        <v>0</v>
      </c>
      <c r="F46" s="1">
        <f>$E46*$D46*InflationY1</f>
        <v>0</v>
      </c>
      <c r="G46" s="120">
        <v>0</v>
      </c>
      <c r="H46" s="1">
        <f>$G46*$D46*InflationY2</f>
        <v>0</v>
      </c>
      <c r="I46" s="120">
        <v>0</v>
      </c>
      <c r="J46" s="1">
        <f>$I46*$D46*InflationY3</f>
        <v>0</v>
      </c>
      <c r="K46" s="120">
        <v>0</v>
      </c>
      <c r="L46" s="1">
        <f>$K46*$D46*InflationY4</f>
        <v>0</v>
      </c>
      <c r="M46" s="120">
        <v>0</v>
      </c>
      <c r="N46" s="1">
        <f>$M46*$D46*InflationY5</f>
        <v>0</v>
      </c>
      <c r="O46" s="1">
        <f>F46+H46+J46+L46+N46</f>
        <v>0</v>
      </c>
    </row>
    <row r="47" spans="1:15">
      <c r="A47" s="26" t="s">
        <v>147</v>
      </c>
      <c r="B47" s="89" t="s">
        <v>86</v>
      </c>
      <c r="C47" s="89"/>
      <c r="D47" s="27">
        <v>0</v>
      </c>
      <c r="E47" s="120">
        <v>0</v>
      </c>
      <c r="F47" s="1">
        <f>$E47*$D47*InflationY1</f>
        <v>0</v>
      </c>
      <c r="G47" s="120">
        <v>0</v>
      </c>
      <c r="H47" s="1">
        <f>$G47*$D47*InflationY2</f>
        <v>0</v>
      </c>
      <c r="I47" s="120">
        <v>0</v>
      </c>
      <c r="J47" s="1">
        <f>$I47*$D47*InflationY3</f>
        <v>0</v>
      </c>
      <c r="K47" s="120">
        <v>0</v>
      </c>
      <c r="L47" s="1">
        <f>$K47*$D47*InflationY4</f>
        <v>0</v>
      </c>
      <c r="M47" s="120">
        <v>0</v>
      </c>
      <c r="N47" s="1">
        <f>$M47*$D47*InflationY5</f>
        <v>0</v>
      </c>
      <c r="O47" s="1">
        <f>F47+H47+J47+L47+N47</f>
        <v>0</v>
      </c>
    </row>
    <row r="48" spans="1:15">
      <c r="A48" s="28" t="s">
        <v>26</v>
      </c>
      <c r="B48" s="28"/>
      <c r="C48" s="28"/>
      <c r="D48" s="29"/>
      <c r="E48" s="12"/>
      <c r="F48" s="12">
        <f>SUM(F44:F47)</f>
        <v>0</v>
      </c>
      <c r="G48" s="69"/>
      <c r="H48" s="12">
        <f>SUM(H44:H47)</f>
        <v>0</v>
      </c>
      <c r="I48" s="69"/>
      <c r="J48" s="12">
        <f>SUM(J44:J47)</f>
        <v>0</v>
      </c>
      <c r="K48" s="69"/>
      <c r="L48" s="12">
        <f>SUM(L44:L47)</f>
        <v>0</v>
      </c>
      <c r="M48" s="69"/>
      <c r="N48" s="12">
        <f>SUM(N44:N47)</f>
        <v>0</v>
      </c>
      <c r="O48" s="12">
        <f>SUM(O44:O47)</f>
        <v>0</v>
      </c>
    </row>
    <row r="49" spans="1:15">
      <c r="A49" s="101"/>
      <c r="B49" s="101"/>
      <c r="C49" s="101"/>
      <c r="D49" s="110"/>
      <c r="G49" s="70"/>
      <c r="I49" s="70"/>
      <c r="K49" s="70"/>
      <c r="M49" s="70"/>
    </row>
    <row r="50" spans="1:15" ht="14" thickBot="1">
      <c r="A50" s="20" t="s">
        <v>20</v>
      </c>
      <c r="B50" s="20"/>
      <c r="C50" s="112" t="s">
        <v>115</v>
      </c>
      <c r="D50" s="112" t="s">
        <v>68</v>
      </c>
      <c r="E50" s="117" t="s">
        <v>116</v>
      </c>
      <c r="F50" s="66" t="s">
        <v>206</v>
      </c>
      <c r="G50" s="117" t="s">
        <v>116</v>
      </c>
      <c r="H50" s="66" t="s">
        <v>207</v>
      </c>
      <c r="I50" s="117" t="s">
        <v>116</v>
      </c>
      <c r="J50" s="66" t="s">
        <v>208</v>
      </c>
      <c r="K50" s="117" t="s">
        <v>116</v>
      </c>
      <c r="L50" s="66" t="s">
        <v>209</v>
      </c>
      <c r="M50" s="117" t="s">
        <v>116</v>
      </c>
      <c r="N50" s="66" t="s">
        <v>210</v>
      </c>
      <c r="O50" s="66" t="s">
        <v>16</v>
      </c>
    </row>
    <row r="51" spans="1:15">
      <c r="A51" s="26" t="s">
        <v>147</v>
      </c>
      <c r="B51" s="35" t="s">
        <v>82</v>
      </c>
      <c r="C51" s="31">
        <v>0</v>
      </c>
      <c r="D51" s="27">
        <v>0</v>
      </c>
      <c r="E51" s="286">
        <v>0</v>
      </c>
      <c r="F51" s="68">
        <f>IF(B51="Select","9 or 12?",(D51*InflationY1/(IF(B51="12-Month",12,9))*C51)*E51)</f>
        <v>0</v>
      </c>
      <c r="G51" s="286">
        <v>0</v>
      </c>
      <c r="H51" s="68">
        <f>IF(B51="Select","9 or 12?",(D51*InflationY2/(IF(B51="12-Month",12,9))*C51)*G51)</f>
        <v>0</v>
      </c>
      <c r="I51" s="286">
        <v>0</v>
      </c>
      <c r="J51" s="68">
        <f>IF(B51="Select","9 or 12?",(D51*InflationY3/(IF(B51="12-Month",12,9))*C51)*I51)</f>
        <v>0</v>
      </c>
      <c r="K51" s="286">
        <v>0</v>
      </c>
      <c r="L51" s="68">
        <f>IF(B51="Select","9 or 12?",(D51*InflationY4/(IF(B51="12-Month",12,9))*C51)*K51)</f>
        <v>0</v>
      </c>
      <c r="M51" s="286">
        <v>0</v>
      </c>
      <c r="N51" s="68">
        <f>IF(B51="Select","9 or 12?",(D51*InflationY5/(IF(B51="12-Month",12,9))*C51)*M51)</f>
        <v>0</v>
      </c>
      <c r="O51" s="1">
        <f>F51+H51+J51+L51+N51</f>
        <v>0</v>
      </c>
    </row>
    <row r="52" spans="1:15">
      <c r="A52" s="26" t="s">
        <v>147</v>
      </c>
      <c r="B52" s="35" t="s">
        <v>82</v>
      </c>
      <c r="C52" s="31">
        <v>0</v>
      </c>
      <c r="D52" s="27">
        <v>0</v>
      </c>
      <c r="E52" s="286">
        <v>0</v>
      </c>
      <c r="F52" s="68">
        <f>IF(B52="Select","9 or 12?",(D52*InflationY1/(IF(B52="12-Month",12,9))*C52)*E52)</f>
        <v>0</v>
      </c>
      <c r="G52" s="286">
        <v>0</v>
      </c>
      <c r="H52" s="68">
        <f>IF(B52="Select","9 or 12?",(D52*InflationY2/(IF(B52="12-Month",12,9))*C52)*G52)</f>
        <v>0</v>
      </c>
      <c r="I52" s="286">
        <v>0</v>
      </c>
      <c r="J52" s="68">
        <f>IF(B52="Select","9 or 12?",(D52*InflationY3/(IF(B52="12-Month",12,9))*C52)*I52)</f>
        <v>0</v>
      </c>
      <c r="K52" s="286">
        <v>0</v>
      </c>
      <c r="L52" s="68">
        <f>IF(B52="Select","9 or 12?",(D52*InflationY4/(IF(B52="12-Month",12,9))*C52)*K52)</f>
        <v>0</v>
      </c>
      <c r="M52" s="286">
        <v>0</v>
      </c>
      <c r="N52" s="68">
        <f>IF(B52="Select","9 or 12?",(D52*InflationY5/(IF(B52="12-Month",12,9))*C52)*M52)</f>
        <v>0</v>
      </c>
      <c r="O52" s="1">
        <f>F52+H52+J52+L52+N52</f>
        <v>0</v>
      </c>
    </row>
    <row r="53" spans="1:15">
      <c r="A53" s="26" t="s">
        <v>147</v>
      </c>
      <c r="B53" s="35" t="s">
        <v>82</v>
      </c>
      <c r="C53" s="31">
        <v>0</v>
      </c>
      <c r="D53" s="27">
        <v>0</v>
      </c>
      <c r="E53" s="286">
        <v>0</v>
      </c>
      <c r="F53" s="68">
        <f>IF(B53="Select","9 or 12?",(D53*InflationY1/(IF(B53="12-Month",12,9))*C53)*E53)</f>
        <v>0</v>
      </c>
      <c r="G53" s="286">
        <v>0</v>
      </c>
      <c r="H53" s="68">
        <f>IF(B53="Select","9 or 12?",(D53*InflationY2/(IF(B53="12-Month",12,9))*C53)*G53)</f>
        <v>0</v>
      </c>
      <c r="I53" s="286">
        <v>0</v>
      </c>
      <c r="J53" s="68">
        <f>IF(B53="Select","9 or 12?",(D53*InflationY3/(IF(B53="12-Month",12,9))*C53)*I53)</f>
        <v>0</v>
      </c>
      <c r="K53" s="286">
        <v>0</v>
      </c>
      <c r="L53" s="68">
        <f>IF(B53="Select","9 or 12?",(D53*InflationY4/(IF(B53="12-Month",12,9))*C53)*K53)</f>
        <v>0</v>
      </c>
      <c r="M53" s="286">
        <v>0</v>
      </c>
      <c r="N53" s="68">
        <f>IF(B53="Select","9 or 12?",(D53*InflationY5/(IF(B53="12-Month",12,9))*C53)*M53)</f>
        <v>0</v>
      </c>
      <c r="O53" s="1">
        <f>F53+H53+J53+L53+N53</f>
        <v>0</v>
      </c>
    </row>
    <row r="54" spans="1:15">
      <c r="A54" s="26" t="s">
        <v>147</v>
      </c>
      <c r="B54" s="35" t="s">
        <v>82</v>
      </c>
      <c r="C54" s="31">
        <v>0</v>
      </c>
      <c r="D54" s="27">
        <v>0</v>
      </c>
      <c r="E54" s="286">
        <v>0</v>
      </c>
      <c r="F54" s="68">
        <f>IF(B54="Select","9 or 12?",(D54*InflationY1/(IF(B54="12-Month",12,9))*C54)*E54)</f>
        <v>0</v>
      </c>
      <c r="G54" s="286">
        <v>0</v>
      </c>
      <c r="H54" s="68">
        <f>IF(B54="Select","9 or 12?",(D54*InflationY2/(IF(B54="12-Month",12,9))*C54)*G54)</f>
        <v>0</v>
      </c>
      <c r="I54" s="286">
        <v>0</v>
      </c>
      <c r="J54" s="68">
        <f>IF(B54="Select","9 or 12?",(D54*InflationY3/(IF(B54="12-Month",12,9))*C54)*I54)</f>
        <v>0</v>
      </c>
      <c r="K54" s="286">
        <v>0</v>
      </c>
      <c r="L54" s="68">
        <f>IF(B54="Select","9 or 12?",(D54*InflationY4/(IF(B54="12-Month",12,9))*C54)*K54)</f>
        <v>0</v>
      </c>
      <c r="M54" s="286">
        <v>0</v>
      </c>
      <c r="N54" s="68">
        <f>IF(B54="Select","9 or 12?",(D54*InflationY5/(IF(B54="12-Month",12,9))*C54)*M54)</f>
        <v>0</v>
      </c>
      <c r="O54" s="1">
        <f>F54+H54+J54+L54+N54</f>
        <v>0</v>
      </c>
    </row>
    <row r="55" spans="1:15">
      <c r="A55" s="28" t="s">
        <v>26</v>
      </c>
      <c r="B55" s="28"/>
      <c r="C55" s="28"/>
      <c r="D55" s="29"/>
      <c r="E55" s="12"/>
      <c r="F55" s="12">
        <f>SUM(F51:F54)</f>
        <v>0</v>
      </c>
      <c r="G55" s="69"/>
      <c r="H55" s="12">
        <f>SUM(H51:H54)</f>
        <v>0</v>
      </c>
      <c r="I55" s="69"/>
      <c r="J55" s="12">
        <f>SUM(J51:J54)</f>
        <v>0</v>
      </c>
      <c r="K55" s="69"/>
      <c r="L55" s="12">
        <f>SUM(L51:L54)</f>
        <v>0</v>
      </c>
      <c r="M55" s="69"/>
      <c r="N55" s="12">
        <f>SUM(N51:N54)</f>
        <v>0</v>
      </c>
      <c r="O55" s="12">
        <f>SUM(O51:O54)</f>
        <v>0</v>
      </c>
    </row>
    <row r="56" spans="1:15">
      <c r="A56" s="101"/>
      <c r="B56" s="101"/>
      <c r="C56" s="101"/>
      <c r="D56" s="110"/>
      <c r="G56" s="70"/>
      <c r="I56" s="70"/>
      <c r="K56" s="70"/>
      <c r="M56" s="70"/>
    </row>
    <row r="57" spans="1:15" ht="14" thickBot="1">
      <c r="A57" s="30" t="s">
        <v>238</v>
      </c>
      <c r="B57" s="30"/>
      <c r="C57" s="112" t="s">
        <v>115</v>
      </c>
      <c r="D57" s="112" t="s">
        <v>68</v>
      </c>
      <c r="E57" s="117" t="s">
        <v>116</v>
      </c>
      <c r="F57" s="66" t="s">
        <v>206</v>
      </c>
      <c r="G57" s="117" t="s">
        <v>116</v>
      </c>
      <c r="H57" s="66" t="s">
        <v>207</v>
      </c>
      <c r="I57" s="117" t="s">
        <v>116</v>
      </c>
      <c r="J57" s="66" t="s">
        <v>208</v>
      </c>
      <c r="K57" s="117" t="s">
        <v>116</v>
      </c>
      <c r="L57" s="66" t="s">
        <v>209</v>
      </c>
      <c r="M57" s="117" t="s">
        <v>116</v>
      </c>
      <c r="N57" s="66" t="s">
        <v>210</v>
      </c>
      <c r="O57" s="66" t="s">
        <v>16</v>
      </c>
    </row>
    <row r="58" spans="1:15">
      <c r="A58" s="26" t="s">
        <v>147</v>
      </c>
      <c r="B58" s="35" t="s">
        <v>83</v>
      </c>
      <c r="C58" s="31">
        <v>0</v>
      </c>
      <c r="D58" s="27">
        <v>0</v>
      </c>
      <c r="E58" s="286">
        <v>0</v>
      </c>
      <c r="F58" s="1">
        <f>IF(D58=0,0,IF(GradStudent1="Select","MA or PHD?",($D58/12*$C58)*E58*InflationY1))</f>
        <v>0</v>
      </c>
      <c r="G58" s="286">
        <v>0</v>
      </c>
      <c r="H58" s="1">
        <f>($D58/12*$C58)*G58*InflationY2</f>
        <v>0</v>
      </c>
      <c r="I58" s="286">
        <v>0</v>
      </c>
      <c r="J58" s="1">
        <f>($D58/12*$C58)*I58*InflationY3</f>
        <v>0</v>
      </c>
      <c r="K58" s="286">
        <v>0</v>
      </c>
      <c r="L58" s="1">
        <f>($D58/12*$C58)*K58*InflationY4</f>
        <v>0</v>
      </c>
      <c r="M58" s="286">
        <v>0</v>
      </c>
      <c r="N58" s="1">
        <f>($D58/12*$C58)*M58*InflationY5</f>
        <v>0</v>
      </c>
      <c r="O58" s="1">
        <f>F58+H58+J58+L58+N58</f>
        <v>0</v>
      </c>
    </row>
    <row r="59" spans="1:15">
      <c r="A59" s="26" t="s">
        <v>147</v>
      </c>
      <c r="B59" s="35" t="s">
        <v>83</v>
      </c>
      <c r="C59" s="31">
        <v>0</v>
      </c>
      <c r="D59" s="27">
        <v>0</v>
      </c>
      <c r="E59" s="286">
        <v>0</v>
      </c>
      <c r="F59" s="1">
        <f>IF(D59=0,0,IF(GradStudent2="Select","MA or PHD?",($D59/12*$C59)*E59*InflationY1))</f>
        <v>0</v>
      </c>
      <c r="G59" s="286">
        <v>0</v>
      </c>
      <c r="H59" s="1">
        <f>($D59/12*$C59)*G59*InflationY2</f>
        <v>0</v>
      </c>
      <c r="I59" s="286">
        <v>0</v>
      </c>
      <c r="J59" s="1">
        <f>($D59/12*$C59)*I59*InflationY3</f>
        <v>0</v>
      </c>
      <c r="K59" s="286">
        <v>0</v>
      </c>
      <c r="L59" s="1">
        <f>($D59/12*$C59)*K59*InflationY4</f>
        <v>0</v>
      </c>
      <c r="M59" s="286">
        <v>0</v>
      </c>
      <c r="N59" s="1">
        <f>($D59/12*$C59)*M59*InflationY5</f>
        <v>0</v>
      </c>
      <c r="O59" s="1">
        <f>F59+H59+J59+L59+N59</f>
        <v>0</v>
      </c>
    </row>
    <row r="60" spans="1:15">
      <c r="A60" s="26" t="s">
        <v>147</v>
      </c>
      <c r="B60" s="35" t="s">
        <v>83</v>
      </c>
      <c r="C60" s="31">
        <v>0</v>
      </c>
      <c r="D60" s="27">
        <v>0</v>
      </c>
      <c r="E60" s="286">
        <v>0</v>
      </c>
      <c r="F60" s="1">
        <f>IF(D60=0,0,IF(GradStudent3="Select","MA or PHD?",($D60/12*$C60)*E60*InflationY1))</f>
        <v>0</v>
      </c>
      <c r="G60" s="286">
        <v>0</v>
      </c>
      <c r="H60" s="1">
        <f>($D60/12*$C60)*G60*InflationY2</f>
        <v>0</v>
      </c>
      <c r="I60" s="286">
        <v>0</v>
      </c>
      <c r="J60" s="1">
        <f>($D60/12*$C60)*I60*InflationY3</f>
        <v>0</v>
      </c>
      <c r="K60" s="286">
        <v>0</v>
      </c>
      <c r="L60" s="1">
        <f>($D60/12*$C60)*K60*InflationY4</f>
        <v>0</v>
      </c>
      <c r="M60" s="286">
        <v>0</v>
      </c>
      <c r="N60" s="1">
        <f>($D60/12*$C60)*M60*InflationY5</f>
        <v>0</v>
      </c>
      <c r="O60" s="1">
        <f>F60+H60+J60+L60+N60</f>
        <v>0</v>
      </c>
    </row>
    <row r="61" spans="1:15">
      <c r="A61" s="26" t="s">
        <v>147</v>
      </c>
      <c r="B61" s="35" t="s">
        <v>83</v>
      </c>
      <c r="C61" s="31">
        <v>0</v>
      </c>
      <c r="D61" s="27">
        <v>0</v>
      </c>
      <c r="E61" s="286">
        <v>0</v>
      </c>
      <c r="F61" s="1">
        <f>IF(D61=0,0,IF(GradStudent4="Select","MA or PHD?",($D61/12*$C61)*E61*InflationY1))</f>
        <v>0</v>
      </c>
      <c r="G61" s="286">
        <v>0</v>
      </c>
      <c r="H61" s="1">
        <f>($D61/12*$C61)*G61*InflationY2</f>
        <v>0</v>
      </c>
      <c r="I61" s="286">
        <v>0</v>
      </c>
      <c r="J61" s="1">
        <f>($D61/12*$C61)*I61*InflationY3</f>
        <v>0</v>
      </c>
      <c r="K61" s="286">
        <v>0</v>
      </c>
      <c r="L61" s="1">
        <f>($D61/12*$C61)*K61*InflationY4</f>
        <v>0</v>
      </c>
      <c r="M61" s="286">
        <v>0</v>
      </c>
      <c r="N61" s="1">
        <f>($D61/12*$C61)*M61*InflationY5</f>
        <v>0</v>
      </c>
      <c r="O61" s="1">
        <f>F61+H61+J61+L61+N61</f>
        <v>0</v>
      </c>
    </row>
    <row r="62" spans="1:15">
      <c r="A62" s="26" t="s">
        <v>147</v>
      </c>
      <c r="B62" s="35" t="s">
        <v>83</v>
      </c>
      <c r="C62" s="31">
        <v>0</v>
      </c>
      <c r="D62" s="27">
        <v>0</v>
      </c>
      <c r="E62" s="286">
        <v>0</v>
      </c>
      <c r="F62" s="1">
        <f>IF(D62=0,0,IF(GradStudent5="Select","MA or PHD?",($D62/12*$C62)*E62*InflationY1))</f>
        <v>0</v>
      </c>
      <c r="G62" s="286">
        <v>0</v>
      </c>
      <c r="H62" s="1">
        <f>($D62/12*$C62)*G62*InflationY2</f>
        <v>0</v>
      </c>
      <c r="I62" s="286">
        <v>0</v>
      </c>
      <c r="J62" s="1">
        <f>($D62/12*$C62)*I62*InflationY3</f>
        <v>0</v>
      </c>
      <c r="K62" s="286">
        <v>0</v>
      </c>
      <c r="L62" s="1">
        <f>($D62/12*$C62)*K62*InflationY4</f>
        <v>0</v>
      </c>
      <c r="M62" s="286">
        <v>0</v>
      </c>
      <c r="N62" s="1">
        <f>($D62/12*$C62)*M62*InflationY5</f>
        <v>0</v>
      </c>
      <c r="O62" s="1">
        <f>F62+H62+J62+L62+N62</f>
        <v>0</v>
      </c>
    </row>
    <row r="63" spans="1:15">
      <c r="A63" s="28" t="s">
        <v>26</v>
      </c>
      <c r="B63" s="28"/>
      <c r="C63" s="28"/>
      <c r="D63" s="29"/>
      <c r="E63" s="12"/>
      <c r="F63" s="12">
        <f>SUM(F58:F62)</f>
        <v>0</v>
      </c>
      <c r="G63" s="69"/>
      <c r="H63" s="12">
        <f>SUM(H58:H62)</f>
        <v>0</v>
      </c>
      <c r="I63" s="69"/>
      <c r="J63" s="12">
        <f>SUM(J58:J62)</f>
        <v>0</v>
      </c>
      <c r="K63" s="69"/>
      <c r="L63" s="12">
        <f>SUM(L58:L62)</f>
        <v>0</v>
      </c>
      <c r="M63" s="69"/>
      <c r="N63" s="12">
        <f>SUM(N58:N62)</f>
        <v>0</v>
      </c>
      <c r="O63" s="12">
        <f>SUM(O58:O62)</f>
        <v>0</v>
      </c>
    </row>
    <row r="64" spans="1:15">
      <c r="A64" s="13"/>
      <c r="B64" s="13"/>
      <c r="C64" s="13"/>
      <c r="D64" s="14"/>
    </row>
    <row r="65" spans="1:15">
      <c r="A65" s="15" t="s">
        <v>18</v>
      </c>
      <c r="B65" s="15"/>
      <c r="C65" s="15"/>
      <c r="D65" s="16"/>
      <c r="E65" s="12"/>
      <c r="F65" s="12">
        <f>F21+F34+F41+F48++F55+F63</f>
        <v>0</v>
      </c>
      <c r="G65" s="12"/>
      <c r="H65" s="12">
        <f>H21+H34+H41+H48++H55+H63</f>
        <v>0</v>
      </c>
      <c r="I65" s="12"/>
      <c r="J65" s="12">
        <f>J21+J34+J41+J48++J55+J63</f>
        <v>0</v>
      </c>
      <c r="K65" s="12"/>
      <c r="L65" s="12">
        <f>L21+L34+L41+L48++L55+L63</f>
        <v>0</v>
      </c>
      <c r="M65" s="12"/>
      <c r="N65" s="12">
        <f>N21+N34+N41+N48++N55+N63</f>
        <v>0</v>
      </c>
      <c r="O65" s="12">
        <f>O21+O34+O41+O48++O55+O63</f>
        <v>0</v>
      </c>
    </row>
    <row r="66" spans="1:15">
      <c r="A66" s="13"/>
      <c r="B66" s="13"/>
      <c r="C66" s="13"/>
      <c r="D66" s="14"/>
    </row>
    <row r="67" spans="1:15" ht="14" thickBot="1">
      <c r="A67" s="17" t="s">
        <v>21</v>
      </c>
      <c r="B67" s="6"/>
      <c r="C67" s="6"/>
      <c r="D67" s="7"/>
      <c r="E67" s="115"/>
      <c r="F67" s="66" t="s">
        <v>206</v>
      </c>
      <c r="G67" s="115"/>
      <c r="H67" s="66" t="s">
        <v>207</v>
      </c>
      <c r="I67" s="115"/>
      <c r="J67" s="66" t="s">
        <v>208</v>
      </c>
      <c r="K67" s="115"/>
      <c r="L67" s="66" t="s">
        <v>209</v>
      </c>
      <c r="M67" s="115"/>
      <c r="N67" s="66" t="s">
        <v>210</v>
      </c>
      <c r="O67" s="66" t="s">
        <v>16</v>
      </c>
    </row>
    <row r="68" spans="1:15">
      <c r="A68" s="10" t="s">
        <v>232</v>
      </c>
      <c r="B68" s="10"/>
      <c r="C68" s="10"/>
      <c r="D68" s="11"/>
      <c r="F68" s="1">
        <f>F150</f>
        <v>0</v>
      </c>
      <c r="H68" s="1">
        <f t="shared" ref="H68:N68" si="12">H150</f>
        <v>0</v>
      </c>
      <c r="J68" s="1">
        <f t="shared" si="12"/>
        <v>0</v>
      </c>
      <c r="L68" s="1">
        <f t="shared" si="12"/>
        <v>0</v>
      </c>
      <c r="N68" s="1">
        <f t="shared" si="12"/>
        <v>0</v>
      </c>
      <c r="O68" s="1">
        <f t="shared" ref="O68:O73" si="13">SUM(F68,H68,J68,L68,N68)</f>
        <v>0</v>
      </c>
    </row>
    <row r="69" spans="1:15">
      <c r="A69" s="10" t="s">
        <v>233</v>
      </c>
      <c r="B69" s="10"/>
      <c r="C69" s="10"/>
      <c r="D69" s="11"/>
      <c r="F69" s="1">
        <f>F186</f>
        <v>0</v>
      </c>
      <c r="H69" s="1">
        <f>H186</f>
        <v>0</v>
      </c>
      <c r="J69" s="1">
        <f>J186</f>
        <v>0</v>
      </c>
      <c r="L69" s="1">
        <f>L186</f>
        <v>0</v>
      </c>
      <c r="N69" s="1">
        <f>N186</f>
        <v>0</v>
      </c>
      <c r="O69" s="1">
        <f>SUM(F69,H69,J69,L69,N69)</f>
        <v>0</v>
      </c>
    </row>
    <row r="70" spans="1:15">
      <c r="A70" s="10" t="s">
        <v>234</v>
      </c>
      <c r="B70" s="10"/>
      <c r="C70" s="10"/>
      <c r="D70" s="11"/>
      <c r="F70" s="1">
        <f>F212</f>
        <v>0</v>
      </c>
      <c r="H70" s="1">
        <f>H212</f>
        <v>0</v>
      </c>
      <c r="J70" s="1">
        <f>J212</f>
        <v>0</v>
      </c>
      <c r="L70" s="1">
        <f>L212</f>
        <v>0</v>
      </c>
      <c r="N70" s="1">
        <f>N212</f>
        <v>0</v>
      </c>
      <c r="O70" s="1">
        <f t="shared" si="13"/>
        <v>0</v>
      </c>
    </row>
    <row r="71" spans="1:15">
      <c r="A71" s="10" t="s">
        <v>70</v>
      </c>
      <c r="B71" s="10"/>
      <c r="C71" s="10"/>
      <c r="D71" s="3"/>
      <c r="F71" s="1">
        <f>F230</f>
        <v>0</v>
      </c>
      <c r="H71" s="1">
        <f>+H48*G89</f>
        <v>0</v>
      </c>
      <c r="J71" s="1">
        <f>+J48*H89</f>
        <v>0</v>
      </c>
      <c r="L71" s="1">
        <f>+L48*I89</f>
        <v>0</v>
      </c>
      <c r="N71" s="1">
        <f>+N48*J89</f>
        <v>0</v>
      </c>
      <c r="O71" s="1">
        <f t="shared" si="13"/>
        <v>0</v>
      </c>
    </row>
    <row r="72" spans="1:15">
      <c r="A72" s="1" t="s">
        <v>154</v>
      </c>
      <c r="D72" s="3"/>
      <c r="F72" s="1">
        <f>F256</f>
        <v>0</v>
      </c>
      <c r="H72" s="1">
        <f>H256</f>
        <v>0</v>
      </c>
      <c r="J72" s="1">
        <f>J256</f>
        <v>0</v>
      </c>
      <c r="L72" s="1">
        <f>L256</f>
        <v>0</v>
      </c>
      <c r="N72" s="1">
        <f>N256</f>
        <v>0</v>
      </c>
      <c r="O72" s="1">
        <f t="shared" si="13"/>
        <v>0</v>
      </c>
    </row>
    <row r="73" spans="1:15">
      <c r="A73" s="1" t="s">
        <v>238</v>
      </c>
      <c r="D73" s="3"/>
      <c r="F73" s="1">
        <f>F287</f>
        <v>0</v>
      </c>
      <c r="H73" s="1">
        <f>H287</f>
        <v>0</v>
      </c>
      <c r="J73" s="1">
        <f>J287</f>
        <v>0</v>
      </c>
      <c r="L73" s="1">
        <f>L287</f>
        <v>0</v>
      </c>
      <c r="N73" s="1">
        <f>N287</f>
        <v>0</v>
      </c>
      <c r="O73" s="1">
        <f t="shared" si="13"/>
        <v>0</v>
      </c>
    </row>
    <row r="74" spans="1:15">
      <c r="A74" s="4" t="s">
        <v>19</v>
      </c>
      <c r="B74" s="4"/>
      <c r="C74" s="4"/>
      <c r="D74" s="5"/>
      <c r="E74" s="12"/>
      <c r="F74" s="12">
        <f>SUM(F68:F73)</f>
        <v>0</v>
      </c>
      <c r="G74" s="12"/>
      <c r="H74" s="12">
        <f>SUM(H68:H73)</f>
        <v>0</v>
      </c>
      <c r="I74" s="12"/>
      <c r="J74" s="12">
        <f>SUM(J68:J73)</f>
        <v>0</v>
      </c>
      <c r="K74" s="12"/>
      <c r="L74" s="12">
        <f>SUM(L68:L73)</f>
        <v>0</v>
      </c>
      <c r="M74" s="12"/>
      <c r="N74" s="12">
        <f>SUM(N68:N73)</f>
        <v>0</v>
      </c>
      <c r="O74" s="12">
        <f>SUM(O68:O73)</f>
        <v>0</v>
      </c>
    </row>
    <row r="75" spans="1:15">
      <c r="A75" s="13"/>
      <c r="B75" s="13"/>
      <c r="C75" s="13"/>
      <c r="D75" s="14"/>
    </row>
    <row r="76" spans="1:15">
      <c r="A76" s="15" t="s">
        <v>17</v>
      </c>
      <c r="B76" s="15"/>
      <c r="C76" s="15"/>
      <c r="D76" s="16"/>
      <c r="E76" s="12"/>
      <c r="F76" s="12">
        <f>+F65+F74</f>
        <v>0</v>
      </c>
      <c r="G76" s="12"/>
      <c r="H76" s="12">
        <f>+H65+H74</f>
        <v>0</v>
      </c>
      <c r="I76" s="12"/>
      <c r="J76" s="12">
        <f>+J65+J74</f>
        <v>0</v>
      </c>
      <c r="K76" s="12"/>
      <c r="L76" s="12">
        <f>+L65+L74</f>
        <v>0</v>
      </c>
      <c r="M76" s="12"/>
      <c r="N76" s="12">
        <f>+N65+N74</f>
        <v>0</v>
      </c>
      <c r="O76" s="12">
        <f>+O65+O74</f>
        <v>0</v>
      </c>
    </row>
    <row r="77" spans="1:15">
      <c r="A77" s="13"/>
      <c r="B77" s="13"/>
      <c r="C77" s="13"/>
      <c r="D77" s="13"/>
    </row>
    <row r="79" spans="1:15">
      <c r="A79" s="13"/>
      <c r="B79" s="13"/>
      <c r="C79" s="13"/>
      <c r="D79" s="13"/>
    </row>
    <row r="80" spans="1:15" ht="14" thickBot="1">
      <c r="A80" s="13"/>
      <c r="B80" s="13"/>
      <c r="C80" s="13"/>
      <c r="D80" s="13"/>
    </row>
    <row r="81" spans="1:16" ht="17" thickBot="1">
      <c r="A81" s="413" t="s">
        <v>122</v>
      </c>
      <c r="B81" s="414"/>
      <c r="C81" s="414"/>
      <c r="D81" s="414"/>
      <c r="E81" s="414"/>
      <c r="F81" s="414"/>
      <c r="G81" s="414"/>
      <c r="H81" s="414"/>
      <c r="I81" s="414"/>
      <c r="J81" s="414"/>
      <c r="K81" s="414"/>
      <c r="L81" s="414"/>
      <c r="M81" s="414"/>
      <c r="N81" s="414"/>
      <c r="O81" s="415"/>
    </row>
    <row r="82" spans="1:16">
      <c r="A82" s="13"/>
      <c r="B82" s="13"/>
      <c r="C82" s="13"/>
      <c r="D82" s="13"/>
    </row>
    <row r="83" spans="1:16">
      <c r="A83" s="13"/>
      <c r="B83" s="13"/>
      <c r="C83" s="13"/>
      <c r="D83" s="13"/>
    </row>
    <row r="84" spans="1:16">
      <c r="A84" s="23" t="s">
        <v>27</v>
      </c>
      <c r="B84" s="23"/>
      <c r="C84" s="23"/>
      <c r="D84" s="23"/>
      <c r="F84" s="24" t="s">
        <v>206</v>
      </c>
      <c r="G84" s="24" t="s">
        <v>207</v>
      </c>
      <c r="H84" s="24" t="s">
        <v>208</v>
      </c>
      <c r="I84" s="24" t="s">
        <v>209</v>
      </c>
      <c r="J84" s="24" t="s">
        <v>210</v>
      </c>
      <c r="K84" s="22"/>
      <c r="L84" s="24"/>
      <c r="N84" s="22"/>
    </row>
    <row r="85" spans="1:16">
      <c r="A85" s="23"/>
      <c r="B85" s="23"/>
      <c r="C85" s="23"/>
      <c r="D85" s="23"/>
      <c r="F85" s="25" t="s">
        <v>42</v>
      </c>
      <c r="G85" s="63" t="s">
        <v>101</v>
      </c>
      <c r="H85" s="63" t="s">
        <v>101</v>
      </c>
      <c r="I85" s="63" t="s">
        <v>101</v>
      </c>
      <c r="J85" s="63" t="s">
        <v>101</v>
      </c>
      <c r="L85" s="428" t="s">
        <v>177</v>
      </c>
      <c r="M85" s="429"/>
      <c r="N85" s="429"/>
      <c r="O85" s="430"/>
    </row>
    <row r="86" spans="1:16">
      <c r="A86" s="10" t="s">
        <v>232</v>
      </c>
      <c r="B86" s="10"/>
      <c r="C86" s="10"/>
      <c r="D86" s="10"/>
      <c r="F86" s="64">
        <f t="shared" ref="F86:F91" si="14">VLOOKUP($A86,FringeLookUp,2)</f>
        <v>0.3281</v>
      </c>
      <c r="G86" s="64">
        <f t="shared" ref="G86:G91" si="15">VLOOKUP($A86,FringeLookUp,3)</f>
        <v>0.3281</v>
      </c>
      <c r="H86" s="64">
        <f t="shared" ref="H86:H91" si="16">VLOOKUP($A86,FringeLookUp,4)</f>
        <v>0.3281</v>
      </c>
      <c r="I86" s="64">
        <f t="shared" ref="I86:I91" si="17">VLOOKUP($A86,FringeLookUp,5)</f>
        <v>0.3281</v>
      </c>
      <c r="J86" s="64">
        <f t="shared" ref="J86:J91" si="18">VLOOKUP($A86,FringeLookUp,6)</f>
        <v>0.3281</v>
      </c>
      <c r="L86" s="431"/>
      <c r="M86" s="411"/>
      <c r="N86" s="411"/>
      <c r="O86" s="432"/>
    </row>
    <row r="87" spans="1:16">
      <c r="A87" s="10" t="s">
        <v>233</v>
      </c>
      <c r="B87" s="10"/>
      <c r="C87" s="10"/>
      <c r="D87" s="10"/>
      <c r="F87" s="64">
        <f t="shared" si="14"/>
        <v>0.3281</v>
      </c>
      <c r="G87" s="64">
        <f t="shared" si="15"/>
        <v>0.3281</v>
      </c>
      <c r="H87" s="64">
        <f t="shared" si="16"/>
        <v>0.3281</v>
      </c>
      <c r="I87" s="64">
        <f t="shared" si="17"/>
        <v>0.3281</v>
      </c>
      <c r="J87" s="64">
        <f t="shared" si="18"/>
        <v>0.3281</v>
      </c>
      <c r="L87" s="431"/>
      <c r="M87" s="411"/>
      <c r="N87" s="411"/>
      <c r="O87" s="432"/>
    </row>
    <row r="88" spans="1:16">
      <c r="A88" s="10" t="s">
        <v>234</v>
      </c>
      <c r="B88" s="10"/>
      <c r="C88" s="10"/>
      <c r="D88" s="10"/>
      <c r="F88" s="64">
        <f t="shared" si="14"/>
        <v>0.3281</v>
      </c>
      <c r="G88" s="64">
        <f t="shared" si="15"/>
        <v>0.3281</v>
      </c>
      <c r="H88" s="64">
        <f t="shared" si="16"/>
        <v>0.3281</v>
      </c>
      <c r="I88" s="64">
        <f t="shared" si="17"/>
        <v>0.3281</v>
      </c>
      <c r="J88" s="64">
        <f t="shared" si="18"/>
        <v>0.3281</v>
      </c>
      <c r="L88" s="431"/>
      <c r="M88" s="411"/>
      <c r="N88" s="411"/>
      <c r="O88" s="432"/>
    </row>
    <row r="89" spans="1:16">
      <c r="A89" s="10" t="s">
        <v>157</v>
      </c>
      <c r="B89" s="10"/>
      <c r="C89" s="10"/>
      <c r="D89" s="10"/>
      <c r="F89" s="64">
        <f t="shared" si="14"/>
        <v>7.7899999999999997E-2</v>
      </c>
      <c r="G89" s="64">
        <f t="shared" si="15"/>
        <v>7.7899999999999997E-2</v>
      </c>
      <c r="H89" s="64">
        <f t="shared" si="16"/>
        <v>7.7899999999999997E-2</v>
      </c>
      <c r="I89" s="64">
        <f t="shared" si="17"/>
        <v>7.7899999999999997E-2</v>
      </c>
      <c r="J89" s="64">
        <f t="shared" si="18"/>
        <v>7.7899999999999997E-2</v>
      </c>
      <c r="L89" s="431"/>
      <c r="M89" s="411"/>
      <c r="N89" s="411"/>
      <c r="O89" s="432"/>
    </row>
    <row r="90" spans="1:16">
      <c r="A90" s="1" t="s">
        <v>154</v>
      </c>
      <c r="F90" s="64">
        <f t="shared" si="14"/>
        <v>7.7899999999999997E-2</v>
      </c>
      <c r="G90" s="64">
        <f t="shared" si="15"/>
        <v>7.7899999999999997E-2</v>
      </c>
      <c r="H90" s="64">
        <f t="shared" si="16"/>
        <v>7.7899999999999997E-2</v>
      </c>
      <c r="I90" s="64">
        <f t="shared" si="17"/>
        <v>7.7899999999999997E-2</v>
      </c>
      <c r="J90" s="64">
        <f t="shared" si="18"/>
        <v>7.7899999999999997E-2</v>
      </c>
      <c r="L90" s="431"/>
      <c r="M90" s="411"/>
      <c r="N90" s="411"/>
      <c r="O90" s="432"/>
      <c r="P90" s="9">
        <f>HealthInsurance</f>
        <v>7557</v>
      </c>
    </row>
    <row r="91" spans="1:16">
      <c r="A91" s="1" t="s">
        <v>238</v>
      </c>
      <c r="F91" s="64">
        <f t="shared" si="14"/>
        <v>7.7899999999999997E-2</v>
      </c>
      <c r="G91" s="64">
        <f t="shared" si="15"/>
        <v>7.7899999999999997E-2</v>
      </c>
      <c r="H91" s="64">
        <f t="shared" si="16"/>
        <v>7.7899999999999997E-2</v>
      </c>
      <c r="I91" s="64">
        <f t="shared" si="17"/>
        <v>7.7899999999999997E-2</v>
      </c>
      <c r="J91" s="64">
        <f t="shared" si="18"/>
        <v>7.7899999999999997E-2</v>
      </c>
      <c r="L91" s="433"/>
      <c r="M91" s="412"/>
      <c r="N91" s="412"/>
      <c r="O91" s="434"/>
    </row>
    <row r="95" spans="1:16">
      <c r="F95" s="94"/>
      <c r="G95" s="94"/>
      <c r="H95" s="94"/>
      <c r="I95" s="94"/>
      <c r="J95" s="94"/>
      <c r="L95" s="94"/>
      <c r="N95" s="22"/>
    </row>
    <row r="96" spans="1:16">
      <c r="A96" s="1" t="s">
        <v>129</v>
      </c>
      <c r="B96" s="1" t="str">
        <f>NIHCapSet</f>
        <v>Yes</v>
      </c>
      <c r="D96" s="1">
        <f>IF(NIHCapSet="yes",NIHCap,9999999)</f>
        <v>212100</v>
      </c>
      <c r="F96" s="94"/>
      <c r="G96" s="94"/>
      <c r="H96" s="94"/>
      <c r="I96" s="94"/>
      <c r="J96" s="94"/>
      <c r="L96" s="94"/>
      <c r="N96" s="22"/>
    </row>
    <row r="98" spans="1:15" ht="14" thickBot="1">
      <c r="A98" s="49" t="s">
        <v>138</v>
      </c>
    </row>
    <row r="99" spans="1:15" ht="26" thickBot="1">
      <c r="A99" s="102" t="s">
        <v>232</v>
      </c>
      <c r="B99" s="103" t="s">
        <v>80</v>
      </c>
      <c r="C99" s="104" t="s">
        <v>77</v>
      </c>
      <c r="D99" s="105"/>
      <c r="E99" s="107" t="s">
        <v>91</v>
      </c>
      <c r="F99" s="236" t="s">
        <v>206</v>
      </c>
      <c r="G99" s="107" t="s">
        <v>93</v>
      </c>
      <c r="H99" s="236" t="s">
        <v>207</v>
      </c>
      <c r="I99" s="107" t="s">
        <v>95</v>
      </c>
      <c r="J99" s="236" t="s">
        <v>208</v>
      </c>
      <c r="K99" s="107" t="s">
        <v>97</v>
      </c>
      <c r="L99" s="236" t="s">
        <v>209</v>
      </c>
      <c r="M99" s="107" t="s">
        <v>99</v>
      </c>
      <c r="N99" s="236" t="s">
        <v>210</v>
      </c>
      <c r="O99" s="145" t="s">
        <v>16</v>
      </c>
    </row>
    <row r="100" spans="1:15">
      <c r="A100" s="234" t="str">
        <f>A11</f>
        <v xml:space="preserve">    Name</v>
      </c>
      <c r="B100" s="119" t="str">
        <f>B11</f>
        <v>Select</v>
      </c>
      <c r="C100" s="119">
        <f>C11</f>
        <v>0</v>
      </c>
      <c r="D100" s="119"/>
      <c r="E100" s="119">
        <f>D11</f>
        <v>0</v>
      </c>
      <c r="F100" s="119">
        <f>F11*F86</f>
        <v>0</v>
      </c>
      <c r="G100" s="119">
        <f>D11*InflationY2</f>
        <v>0</v>
      </c>
      <c r="H100" s="119">
        <f>H11*G86</f>
        <v>0</v>
      </c>
      <c r="I100" s="119">
        <f>D11*InflationY3</f>
        <v>0</v>
      </c>
      <c r="J100" s="119">
        <f>J11*H86</f>
        <v>0</v>
      </c>
      <c r="K100" s="119">
        <f>D11*InflationY4</f>
        <v>0</v>
      </c>
      <c r="L100" s="119">
        <f>L11*I86</f>
        <v>0</v>
      </c>
      <c r="M100" s="119">
        <f>D11*InflationY5</f>
        <v>0</v>
      </c>
      <c r="N100" s="119">
        <f>N11*J86</f>
        <v>0</v>
      </c>
      <c r="O100" s="235">
        <f>F100+H100+J100+L100+N100</f>
        <v>0</v>
      </c>
    </row>
    <row r="101" spans="1:15">
      <c r="A101" s="90" t="s">
        <v>113</v>
      </c>
      <c r="F101" s="71">
        <f>HealthInsurance/IF($B11="12-Month",12,9)*MonthsPI17*E11*InflationY1</f>
        <v>0</v>
      </c>
      <c r="H101" s="71">
        <f>HealthInsurance/IF($B11="12-Month",12,9)*MonthsPI17*G11*InflationY2</f>
        <v>0</v>
      </c>
      <c r="J101" s="71">
        <f>HealthInsurance/IF($B11="12-Month",12,9)*MonthsPI17*I11*InflationY3</f>
        <v>0</v>
      </c>
      <c r="L101" s="71">
        <f>HealthInsurance/IF($B11="12-Month",12,9)*MonthsPI17*K11*InflationY4</f>
        <v>0</v>
      </c>
      <c r="N101" s="71">
        <f>HealthInsurance/IF($B11="12-Month",12,9)*MonthsPI17*M11*InflationY5</f>
        <v>0</v>
      </c>
      <c r="O101" s="146">
        <f t="shared" ref="O101:O124" si="19">F101+H101+J101+L101+N101</f>
        <v>0</v>
      </c>
    </row>
    <row r="102" spans="1:15">
      <c r="A102" s="90" t="s">
        <v>132</v>
      </c>
      <c r="F102" s="1">
        <f>SUM(F100:F101)</f>
        <v>0</v>
      </c>
      <c r="H102" s="1">
        <f t="shared" ref="H102:N102" si="20">SUM(H100:H101)</f>
        <v>0</v>
      </c>
      <c r="J102" s="1">
        <f t="shared" si="20"/>
        <v>0</v>
      </c>
      <c r="L102" s="1">
        <f t="shared" si="20"/>
        <v>0</v>
      </c>
      <c r="N102" s="1">
        <f t="shared" si="20"/>
        <v>0</v>
      </c>
      <c r="O102" s="147">
        <f t="shared" si="19"/>
        <v>0</v>
      </c>
    </row>
    <row r="103" spans="1:15">
      <c r="A103" s="90" t="s">
        <v>134</v>
      </c>
      <c r="F103" s="71" t="str">
        <f>F11</f>
        <v>9 or 12?</v>
      </c>
      <c r="H103" s="71" t="str">
        <f t="shared" ref="H103:N103" si="21">H11</f>
        <v>9 or 12?</v>
      </c>
      <c r="J103" s="71" t="str">
        <f t="shared" si="21"/>
        <v>9 or 12?</v>
      </c>
      <c r="L103" s="71" t="str">
        <f t="shared" si="21"/>
        <v>9 or 12?</v>
      </c>
      <c r="N103" s="71" t="str">
        <f t="shared" si="21"/>
        <v>9 or 12?</v>
      </c>
      <c r="O103" s="146">
        <f t="shared" si="19"/>
        <v>0</v>
      </c>
    </row>
    <row r="104" spans="1:15" ht="14" thickBot="1">
      <c r="A104" s="92" t="s">
        <v>133</v>
      </c>
      <c r="B104" s="71"/>
      <c r="C104" s="71"/>
      <c r="D104" s="71"/>
      <c r="E104" s="71"/>
      <c r="F104" s="71">
        <f>SUM(F102:F103)</f>
        <v>0</v>
      </c>
      <c r="G104" s="71"/>
      <c r="H104" s="71">
        <f t="shared" ref="H104:N104" si="22">SUM(H102:H103)</f>
        <v>0</v>
      </c>
      <c r="I104" s="71"/>
      <c r="J104" s="71">
        <f t="shared" si="22"/>
        <v>0</v>
      </c>
      <c r="K104" s="71"/>
      <c r="L104" s="71">
        <f t="shared" si="22"/>
        <v>0</v>
      </c>
      <c r="M104" s="71"/>
      <c r="N104" s="71">
        <f t="shared" si="22"/>
        <v>0</v>
      </c>
      <c r="O104" s="148">
        <f t="shared" si="19"/>
        <v>0</v>
      </c>
    </row>
    <row r="105" spans="1:15">
      <c r="A105" s="234" t="str">
        <f>A12</f>
        <v xml:space="preserve">    Name</v>
      </c>
      <c r="B105" s="119" t="str">
        <f>B12</f>
        <v>Select</v>
      </c>
      <c r="C105" s="119">
        <f>C12</f>
        <v>0</v>
      </c>
      <c r="D105" s="119"/>
      <c r="E105" s="119">
        <f>D12</f>
        <v>0</v>
      </c>
      <c r="F105" s="119">
        <f>F12*F86</f>
        <v>0</v>
      </c>
      <c r="G105" s="119">
        <f>D12*InflationY2</f>
        <v>0</v>
      </c>
      <c r="H105" s="119">
        <f>H12*G86</f>
        <v>0</v>
      </c>
      <c r="I105" s="119">
        <f>D12*InflationY3</f>
        <v>0</v>
      </c>
      <c r="J105" s="119">
        <f>J12*H86</f>
        <v>0</v>
      </c>
      <c r="K105" s="119">
        <f>D12*InflationY4</f>
        <v>0</v>
      </c>
      <c r="L105" s="119">
        <f>L12*I86</f>
        <v>0</v>
      </c>
      <c r="M105" s="119">
        <f>D12*InflationY5</f>
        <v>0</v>
      </c>
      <c r="N105" s="237">
        <f>N12*J86</f>
        <v>0</v>
      </c>
      <c r="O105" s="235">
        <f t="shared" si="19"/>
        <v>0</v>
      </c>
    </row>
    <row r="106" spans="1:15">
      <c r="A106" s="90" t="s">
        <v>113</v>
      </c>
      <c r="F106" s="71">
        <f>HealthInsurance/IF($B12="12-Month",12,9)*$C12*E12*InflationY1</f>
        <v>0</v>
      </c>
      <c r="H106" s="71">
        <f>HealthInsurance/IF($B12="12-Month",12,9)*$C12*G12*InflationY2</f>
        <v>0</v>
      </c>
      <c r="J106" s="71">
        <f>HealthInsurance/IF($B12="12-Month",12,9)*$C12*I12*InflationY3</f>
        <v>0</v>
      </c>
      <c r="L106" s="71">
        <f>HealthInsurance/IF($B12="12-Month",12,9)*$C12*K12*InflationY4</f>
        <v>0</v>
      </c>
      <c r="N106" s="93">
        <f>HealthInsurance/IF($B12="12-Month",12,9)*$C12*M12*InflationY5</f>
        <v>0</v>
      </c>
      <c r="O106" s="146">
        <f t="shared" si="19"/>
        <v>0</v>
      </c>
    </row>
    <row r="107" spans="1:15">
      <c r="A107" s="90" t="s">
        <v>132</v>
      </c>
      <c r="F107" s="1">
        <f>SUM(F105:F106)</f>
        <v>0</v>
      </c>
      <c r="H107" s="1">
        <f>SUM(H105:H106)</f>
        <v>0</v>
      </c>
      <c r="J107" s="1">
        <f>SUM(J105:J106)</f>
        <v>0</v>
      </c>
      <c r="L107" s="1">
        <f>SUM(L105:L106)</f>
        <v>0</v>
      </c>
      <c r="N107" s="91">
        <f>SUM(N105:N106)</f>
        <v>0</v>
      </c>
      <c r="O107" s="147">
        <f t="shared" si="19"/>
        <v>0</v>
      </c>
    </row>
    <row r="108" spans="1:15">
      <c r="A108" s="90" t="s">
        <v>134</v>
      </c>
      <c r="F108" s="71" t="str">
        <f>F12</f>
        <v>9 or 12?</v>
      </c>
      <c r="H108" s="71" t="str">
        <f>H12</f>
        <v>9 or 12?</v>
      </c>
      <c r="J108" s="71" t="str">
        <f>J12</f>
        <v>9 or 12?</v>
      </c>
      <c r="L108" s="71" t="str">
        <f>L12</f>
        <v>9 or 12?</v>
      </c>
      <c r="N108" s="93" t="str">
        <f>N12</f>
        <v>9 or 12?</v>
      </c>
      <c r="O108" s="146">
        <f t="shared" si="19"/>
        <v>0</v>
      </c>
    </row>
    <row r="109" spans="1:15" ht="14" thickBot="1">
      <c r="A109" s="92" t="s">
        <v>133</v>
      </c>
      <c r="B109" s="71"/>
      <c r="C109" s="71"/>
      <c r="D109" s="71"/>
      <c r="E109" s="71"/>
      <c r="F109" s="71">
        <f>SUM(F107:F108)</f>
        <v>0</v>
      </c>
      <c r="G109" s="71"/>
      <c r="H109" s="71">
        <f>SUM(H107:H108)</f>
        <v>0</v>
      </c>
      <c r="I109" s="71"/>
      <c r="J109" s="71">
        <f>SUM(J107:J108)</f>
        <v>0</v>
      </c>
      <c r="K109" s="71"/>
      <c r="L109" s="71">
        <f>SUM(L107:L108)</f>
        <v>0</v>
      </c>
      <c r="M109" s="71"/>
      <c r="N109" s="93">
        <f>SUM(N107:N108)</f>
        <v>0</v>
      </c>
      <c r="O109" s="148">
        <f t="shared" si="19"/>
        <v>0</v>
      </c>
    </row>
    <row r="110" spans="1:15">
      <c r="A110" s="234" t="str">
        <f>A13</f>
        <v xml:space="preserve">    Name</v>
      </c>
      <c r="B110" s="119" t="str">
        <f>B13</f>
        <v>Select</v>
      </c>
      <c r="C110" s="119">
        <f>C13</f>
        <v>0</v>
      </c>
      <c r="D110" s="119"/>
      <c r="E110" s="119">
        <f>D13</f>
        <v>0</v>
      </c>
      <c r="F110" s="119">
        <f>F13*F86</f>
        <v>0</v>
      </c>
      <c r="G110" s="119">
        <f>D13*InflationY2</f>
        <v>0</v>
      </c>
      <c r="H110" s="119">
        <f>H13*G86</f>
        <v>0</v>
      </c>
      <c r="I110" s="119">
        <f>D13*InflationY3</f>
        <v>0</v>
      </c>
      <c r="J110" s="119">
        <f>J13*H86</f>
        <v>0</v>
      </c>
      <c r="K110" s="119">
        <f>D13*InflationY4</f>
        <v>0</v>
      </c>
      <c r="L110" s="119">
        <f>L13*I86</f>
        <v>0</v>
      </c>
      <c r="M110" s="119">
        <f>D13*InflationY5</f>
        <v>0</v>
      </c>
      <c r="N110" s="237">
        <f>N13*J86</f>
        <v>0</v>
      </c>
      <c r="O110" s="235">
        <f t="shared" si="19"/>
        <v>0</v>
      </c>
    </row>
    <row r="111" spans="1:15">
      <c r="A111" s="90" t="s">
        <v>113</v>
      </c>
      <c r="F111" s="71">
        <f>HealthInsurance/IF($B13="12-Month",12,9)*$C13*E13*InflationY1</f>
        <v>0</v>
      </c>
      <c r="H111" s="71">
        <f>HealthInsurance/IF($B13="12-Month",12,9)*$C13*G13*InflationY2</f>
        <v>0</v>
      </c>
      <c r="J111" s="71">
        <f>HealthInsurance/IF($B13="12-Month",12,9)*$C13*I13*InflationY3</f>
        <v>0</v>
      </c>
      <c r="L111" s="71">
        <f>HealthInsurance/IF($B13="12-Month",12,9)*$C13*K13*InflationY4</f>
        <v>0</v>
      </c>
      <c r="N111" s="93">
        <f>HealthInsurance/IF($B13="12-Month",12,9)*$C13*M13*InflationY5</f>
        <v>0</v>
      </c>
      <c r="O111" s="146">
        <f t="shared" si="19"/>
        <v>0</v>
      </c>
    </row>
    <row r="112" spans="1:15">
      <c r="A112" s="90" t="s">
        <v>132</v>
      </c>
      <c r="F112" s="1">
        <f>SUM(F110:F111)</f>
        <v>0</v>
      </c>
      <c r="H112" s="1">
        <f>SUM(H110:H111)</f>
        <v>0</v>
      </c>
      <c r="J112" s="1">
        <f>SUM(J110:J111)</f>
        <v>0</v>
      </c>
      <c r="L112" s="1">
        <f>SUM(L110:L111)</f>
        <v>0</v>
      </c>
      <c r="N112" s="91">
        <f>SUM(N110:N111)</f>
        <v>0</v>
      </c>
      <c r="O112" s="147">
        <f t="shared" si="19"/>
        <v>0</v>
      </c>
    </row>
    <row r="113" spans="1:15">
      <c r="A113" s="90" t="s">
        <v>134</v>
      </c>
      <c r="F113" s="71" t="str">
        <f>F13</f>
        <v>9 or 12?</v>
      </c>
      <c r="H113" s="71" t="str">
        <f>H13</f>
        <v>9 or 12?</v>
      </c>
      <c r="J113" s="71" t="str">
        <f>J13</f>
        <v>9 or 12?</v>
      </c>
      <c r="L113" s="71" t="str">
        <f>L13</f>
        <v>9 or 12?</v>
      </c>
      <c r="N113" s="93" t="str">
        <f>N13</f>
        <v>9 or 12?</v>
      </c>
      <c r="O113" s="146">
        <f t="shared" si="19"/>
        <v>0</v>
      </c>
    </row>
    <row r="114" spans="1:15" ht="14" thickBot="1">
      <c r="A114" s="92" t="s">
        <v>133</v>
      </c>
      <c r="B114" s="71"/>
      <c r="C114" s="71"/>
      <c r="D114" s="71"/>
      <c r="E114" s="71"/>
      <c r="F114" s="71">
        <f>SUM(F112:F113)</f>
        <v>0</v>
      </c>
      <c r="G114" s="71"/>
      <c r="H114" s="71">
        <f>SUM(H112:H113)</f>
        <v>0</v>
      </c>
      <c r="I114" s="71"/>
      <c r="J114" s="71">
        <f>SUM(J112:J113)</f>
        <v>0</v>
      </c>
      <c r="K114" s="71"/>
      <c r="L114" s="71">
        <f>SUM(L112:L113)</f>
        <v>0</v>
      </c>
      <c r="M114" s="71"/>
      <c r="N114" s="93">
        <f>SUM(N112:N113)</f>
        <v>0</v>
      </c>
      <c r="O114" s="148">
        <f t="shared" si="19"/>
        <v>0</v>
      </c>
    </row>
    <row r="115" spans="1:15">
      <c r="A115" s="234" t="str">
        <f>A14</f>
        <v xml:space="preserve">    Name</v>
      </c>
      <c r="B115" s="119" t="str">
        <f>B14</f>
        <v>Select</v>
      </c>
      <c r="C115" s="119">
        <f>C14</f>
        <v>0</v>
      </c>
      <c r="D115" s="119"/>
      <c r="E115" s="119">
        <f>D14</f>
        <v>0</v>
      </c>
      <c r="F115" s="119">
        <f>F14*F86</f>
        <v>0</v>
      </c>
      <c r="G115" s="119">
        <f>D14*InflationY2</f>
        <v>0</v>
      </c>
      <c r="H115" s="119">
        <f>H14*G86</f>
        <v>0</v>
      </c>
      <c r="I115" s="119">
        <f>D14*InflationY3</f>
        <v>0</v>
      </c>
      <c r="J115" s="119">
        <f>J14*H86</f>
        <v>0</v>
      </c>
      <c r="K115" s="119">
        <f>D14*InflationY4</f>
        <v>0</v>
      </c>
      <c r="L115" s="119">
        <f>L14*I86</f>
        <v>0</v>
      </c>
      <c r="M115" s="119">
        <f>D14*InflationY5</f>
        <v>0</v>
      </c>
      <c r="N115" s="237">
        <f>N14*J86</f>
        <v>0</v>
      </c>
      <c r="O115" s="235">
        <f t="shared" si="19"/>
        <v>0</v>
      </c>
    </row>
    <row r="116" spans="1:15">
      <c r="A116" s="90" t="s">
        <v>113</v>
      </c>
      <c r="F116" s="71">
        <f>HealthInsurance/IF($B14="12-Month",12,9)*$C14*E14*InflationY1</f>
        <v>0</v>
      </c>
      <c r="H116" s="71">
        <f>HealthInsurance/IF($B14="12-Month",12,9)*$C14*G14*InflationY2</f>
        <v>0</v>
      </c>
      <c r="J116" s="71">
        <f>HealthInsurance/IF($B14="12-Month",12,9)*$C14*I14*InflationY3</f>
        <v>0</v>
      </c>
      <c r="L116" s="71">
        <f>HealthInsurance/IF($B14="12-Month",12,9)*$C14*K14*InflationY4</f>
        <v>0</v>
      </c>
      <c r="N116" s="93">
        <f>HealthInsurance/IF($B14="12-Month",12,9)*$C14*M14*InflationY5</f>
        <v>0</v>
      </c>
      <c r="O116" s="146">
        <f t="shared" si="19"/>
        <v>0</v>
      </c>
    </row>
    <row r="117" spans="1:15">
      <c r="A117" s="90" t="s">
        <v>132</v>
      </c>
      <c r="F117" s="1">
        <f>SUM(F115:F116)</f>
        <v>0</v>
      </c>
      <c r="H117" s="1">
        <f>SUM(H115:H116)</f>
        <v>0</v>
      </c>
      <c r="J117" s="1">
        <f>SUM(J115:J116)</f>
        <v>0</v>
      </c>
      <c r="L117" s="1">
        <f>SUM(L115:L116)</f>
        <v>0</v>
      </c>
      <c r="N117" s="91">
        <f>SUM(N115:N116)</f>
        <v>0</v>
      </c>
      <c r="O117" s="146">
        <f t="shared" si="19"/>
        <v>0</v>
      </c>
    </row>
    <row r="118" spans="1:15">
      <c r="A118" s="90" t="s">
        <v>134</v>
      </c>
      <c r="F118" s="71" t="str">
        <f>F14</f>
        <v>9 or 12?</v>
      </c>
      <c r="H118" s="71" t="str">
        <f>H14</f>
        <v>9 or 12?</v>
      </c>
      <c r="J118" s="71" t="str">
        <f>J14</f>
        <v>9 or 12?</v>
      </c>
      <c r="L118" s="71" t="str">
        <f>L14</f>
        <v>9 or 12?</v>
      </c>
      <c r="N118" s="93" t="str">
        <f>N14</f>
        <v>9 or 12?</v>
      </c>
      <c r="O118" s="146">
        <f t="shared" si="19"/>
        <v>0</v>
      </c>
    </row>
    <row r="119" spans="1:15" ht="14" thickBot="1">
      <c r="A119" s="92" t="s">
        <v>133</v>
      </c>
      <c r="B119" s="71"/>
      <c r="C119" s="71"/>
      <c r="D119" s="71"/>
      <c r="E119" s="71"/>
      <c r="F119" s="71">
        <f>SUM(F117:F118)</f>
        <v>0</v>
      </c>
      <c r="G119" s="71"/>
      <c r="H119" s="71">
        <f>SUM(H117:H118)</f>
        <v>0</v>
      </c>
      <c r="I119" s="71"/>
      <c r="J119" s="71">
        <f>SUM(J117:J118)</f>
        <v>0</v>
      </c>
      <c r="K119" s="71"/>
      <c r="L119" s="71">
        <f>SUM(L117:L118)</f>
        <v>0</v>
      </c>
      <c r="M119" s="71"/>
      <c r="N119" s="93">
        <f>SUM(N117:N118)</f>
        <v>0</v>
      </c>
      <c r="O119" s="148">
        <f t="shared" si="19"/>
        <v>0</v>
      </c>
    </row>
    <row r="120" spans="1:15">
      <c r="A120" s="234" t="str">
        <f>A15</f>
        <v xml:space="preserve">    Name</v>
      </c>
      <c r="B120" s="119" t="str">
        <f>B15</f>
        <v>Select</v>
      </c>
      <c r="C120" s="119">
        <f>C15</f>
        <v>0</v>
      </c>
      <c r="D120" s="119"/>
      <c r="E120" s="119">
        <f>D15</f>
        <v>0</v>
      </c>
      <c r="F120" s="119">
        <f>F15*F86</f>
        <v>0</v>
      </c>
      <c r="G120" s="119">
        <f>D15*InflationY2</f>
        <v>0</v>
      </c>
      <c r="H120" s="119">
        <f>H15*G86</f>
        <v>0</v>
      </c>
      <c r="I120" s="119">
        <f>D15*InflationY3</f>
        <v>0</v>
      </c>
      <c r="J120" s="119">
        <f>J15*H86</f>
        <v>0</v>
      </c>
      <c r="K120" s="119">
        <f>D15*InflationY4</f>
        <v>0</v>
      </c>
      <c r="L120" s="119">
        <f>L15*I86</f>
        <v>0</v>
      </c>
      <c r="M120" s="119">
        <f>D15*InflationY5</f>
        <v>0</v>
      </c>
      <c r="N120" s="237">
        <f>N15*J86</f>
        <v>0</v>
      </c>
      <c r="O120" s="235">
        <f>F120+H120+J120+L120+N120</f>
        <v>0</v>
      </c>
    </row>
    <row r="121" spans="1:15">
      <c r="A121" s="90" t="s">
        <v>113</v>
      </c>
      <c r="F121" s="71">
        <f>HealthInsurance/IF($B15="12-Month",12,9)*$C15*E15*InflationY1</f>
        <v>0</v>
      </c>
      <c r="H121" s="71">
        <f>HealthInsurance/IF($B15="12-Month",12,9)*$C15*G15*InflationY2</f>
        <v>0</v>
      </c>
      <c r="J121" s="71">
        <f>HealthInsurance/IF($B15="12-Month",12,9)*$C15*I15*InflationY3</f>
        <v>0</v>
      </c>
      <c r="L121" s="71">
        <f>HealthInsurance/IF($B15="12-Month",12,9)*$C15*K15*InflationY4</f>
        <v>0</v>
      </c>
      <c r="N121" s="93">
        <f>HealthInsurance/IF($B15="12-Month",12,9)*$C15*M15*InflationY5</f>
        <v>0</v>
      </c>
      <c r="O121" s="146">
        <f t="shared" si="19"/>
        <v>0</v>
      </c>
    </row>
    <row r="122" spans="1:15">
      <c r="A122" s="90" t="s">
        <v>16</v>
      </c>
      <c r="F122" s="1">
        <f>SUM(F120:F121)</f>
        <v>0</v>
      </c>
      <c r="H122" s="1">
        <f>SUM(H120:H121)</f>
        <v>0</v>
      </c>
      <c r="J122" s="1">
        <f>SUM(J120:J121)</f>
        <v>0</v>
      </c>
      <c r="L122" s="1">
        <f>SUM(L120:L121)</f>
        <v>0</v>
      </c>
      <c r="N122" s="91">
        <f>SUM(N120:N121)</f>
        <v>0</v>
      </c>
      <c r="O122" s="147">
        <f t="shared" si="19"/>
        <v>0</v>
      </c>
    </row>
    <row r="123" spans="1:15">
      <c r="A123" s="90" t="s">
        <v>134</v>
      </c>
      <c r="F123" s="71" t="str">
        <f>F15</f>
        <v>9 or 12?</v>
      </c>
      <c r="H123" s="71" t="str">
        <f>H15</f>
        <v>9 or 12?</v>
      </c>
      <c r="J123" s="71" t="str">
        <f>J15</f>
        <v>9 or 12?</v>
      </c>
      <c r="L123" s="71" t="str">
        <f>L15</f>
        <v>9 or 12?</v>
      </c>
      <c r="N123" s="93" t="str">
        <f>N15</f>
        <v>9 or 12?</v>
      </c>
      <c r="O123" s="146">
        <f t="shared" si="19"/>
        <v>0</v>
      </c>
    </row>
    <row r="124" spans="1:15" ht="14" thickBot="1">
      <c r="A124" s="92" t="s">
        <v>133</v>
      </c>
      <c r="B124" s="71"/>
      <c r="C124" s="71"/>
      <c r="D124" s="71"/>
      <c r="E124" s="71"/>
      <c r="F124" s="71">
        <f>SUM(F122:F123)</f>
        <v>0</v>
      </c>
      <c r="G124" s="71"/>
      <c r="H124" s="71">
        <f>SUM(H122:H123)</f>
        <v>0</v>
      </c>
      <c r="I124" s="71"/>
      <c r="J124" s="71">
        <f>SUM(J122:J123)</f>
        <v>0</v>
      </c>
      <c r="K124" s="71"/>
      <c r="L124" s="71">
        <f>SUM(L122:L123)</f>
        <v>0</v>
      </c>
      <c r="M124" s="71"/>
      <c r="N124" s="93">
        <f>SUM(N122:N123)</f>
        <v>0</v>
      </c>
      <c r="O124" s="148">
        <f t="shared" si="19"/>
        <v>0</v>
      </c>
    </row>
    <row r="125" spans="1:15">
      <c r="A125" s="234" t="str">
        <f>A16</f>
        <v xml:space="preserve">    Name</v>
      </c>
      <c r="B125" s="119" t="str">
        <f>B16</f>
        <v>Select</v>
      </c>
      <c r="C125" s="119">
        <f>C16</f>
        <v>0</v>
      </c>
      <c r="D125" s="119"/>
      <c r="E125" s="119">
        <f>D16</f>
        <v>0</v>
      </c>
      <c r="F125" s="119">
        <f>F16*F86</f>
        <v>0</v>
      </c>
      <c r="G125" s="119">
        <f>D16*InflationY2</f>
        <v>0</v>
      </c>
      <c r="H125" s="119">
        <f>H16*G86</f>
        <v>0</v>
      </c>
      <c r="I125" s="119">
        <f>D16*InflationY3</f>
        <v>0</v>
      </c>
      <c r="J125" s="119">
        <f>J16*H86</f>
        <v>0</v>
      </c>
      <c r="K125" s="119">
        <f>D16*InflationY4</f>
        <v>0</v>
      </c>
      <c r="L125" s="119">
        <f>L16*I86</f>
        <v>0</v>
      </c>
      <c r="M125" s="119">
        <f>D16*InflationY5</f>
        <v>0</v>
      </c>
      <c r="N125" s="237">
        <f>N16*J86</f>
        <v>0</v>
      </c>
      <c r="O125" s="235">
        <f t="shared" ref="O125:O145" si="23">F125+H125+J125+L125+N125</f>
        <v>0</v>
      </c>
    </row>
    <row r="126" spans="1:15">
      <c r="A126" s="90" t="s">
        <v>113</v>
      </c>
      <c r="F126" s="71">
        <f>HealthInsurance/IF($B16="12-Month",12,9)*$C16*E16*InflationY1</f>
        <v>0</v>
      </c>
      <c r="H126" s="71">
        <f>HealthInsurance/IF($B16="12-Month",12,9)*$C16*G16*InflationY2</f>
        <v>0</v>
      </c>
      <c r="J126" s="71">
        <f>HealthInsurance/IF($B16="12-Month",12,9)*$C16*I16*InflationY3</f>
        <v>0</v>
      </c>
      <c r="L126" s="71">
        <f>HealthInsurance/IF($B16="12-Month",12,9)*$C16*K16*InflationY4</f>
        <v>0</v>
      </c>
      <c r="N126" s="93">
        <f>HealthInsurance/IF($B16="12-Month",12,9)*$C16*M16*InflationY5</f>
        <v>0</v>
      </c>
      <c r="O126" s="146">
        <f t="shared" si="23"/>
        <v>0</v>
      </c>
    </row>
    <row r="127" spans="1:15">
      <c r="A127" s="90" t="s">
        <v>16</v>
      </c>
      <c r="F127" s="1">
        <f>SUM(F125:F126)</f>
        <v>0</v>
      </c>
      <c r="H127" s="1">
        <f>SUM(H125:H126)</f>
        <v>0</v>
      </c>
      <c r="J127" s="1">
        <f>SUM(J125:J126)</f>
        <v>0</v>
      </c>
      <c r="L127" s="1">
        <f>SUM(L125:L126)</f>
        <v>0</v>
      </c>
      <c r="N127" s="91">
        <f>SUM(N125:N126)</f>
        <v>0</v>
      </c>
      <c r="O127" s="147">
        <f t="shared" si="23"/>
        <v>0</v>
      </c>
    </row>
    <row r="128" spans="1:15">
      <c r="A128" s="90" t="s">
        <v>134</v>
      </c>
      <c r="F128" s="71" t="str">
        <f>F16</f>
        <v>9 or 12?</v>
      </c>
      <c r="H128" s="71" t="str">
        <f>H16</f>
        <v>9 or 12?</v>
      </c>
      <c r="J128" s="71" t="str">
        <f>J16</f>
        <v>9 or 12?</v>
      </c>
      <c r="L128" s="71" t="str">
        <f>L16</f>
        <v>9 or 12?</v>
      </c>
      <c r="N128" s="93" t="str">
        <f>N16</f>
        <v>9 or 12?</v>
      </c>
      <c r="O128" s="146">
        <f t="shared" si="23"/>
        <v>0</v>
      </c>
    </row>
    <row r="129" spans="1:15" ht="14" thickBot="1">
      <c r="A129" s="92" t="s">
        <v>133</v>
      </c>
      <c r="B129" s="71"/>
      <c r="C129" s="71"/>
      <c r="D129" s="71"/>
      <c r="E129" s="71"/>
      <c r="F129" s="71">
        <f>SUM(F127:F128)</f>
        <v>0</v>
      </c>
      <c r="G129" s="71"/>
      <c r="H129" s="71">
        <f>SUM(H127:H128)</f>
        <v>0</v>
      </c>
      <c r="I129" s="71"/>
      <c r="J129" s="71">
        <f>SUM(J127:J128)</f>
        <v>0</v>
      </c>
      <c r="K129" s="71"/>
      <c r="L129" s="71">
        <f>SUM(L127:L128)</f>
        <v>0</v>
      </c>
      <c r="M129" s="71"/>
      <c r="N129" s="93">
        <f>SUM(N127:N128)</f>
        <v>0</v>
      </c>
      <c r="O129" s="148">
        <f t="shared" si="23"/>
        <v>0</v>
      </c>
    </row>
    <row r="130" spans="1:15">
      <c r="A130" s="234" t="str">
        <f>A17</f>
        <v xml:space="preserve">    Name</v>
      </c>
      <c r="B130" s="119" t="str">
        <f>B17</f>
        <v>Select</v>
      </c>
      <c r="C130" s="119">
        <f>C17</f>
        <v>0</v>
      </c>
      <c r="D130" s="119"/>
      <c r="E130" s="119">
        <f>D17</f>
        <v>0</v>
      </c>
      <c r="F130" s="119">
        <f>F17*F86</f>
        <v>0</v>
      </c>
      <c r="G130" s="119">
        <f>D17*InflationY2</f>
        <v>0</v>
      </c>
      <c r="H130" s="119">
        <f>H17*G86</f>
        <v>0</v>
      </c>
      <c r="I130" s="119">
        <f>D17*InflationY3</f>
        <v>0</v>
      </c>
      <c r="J130" s="119">
        <f>J17*H86</f>
        <v>0</v>
      </c>
      <c r="K130" s="119">
        <f>D17*InflationY4</f>
        <v>0</v>
      </c>
      <c r="L130" s="119">
        <f>L17*I86</f>
        <v>0</v>
      </c>
      <c r="M130" s="119">
        <f>D17*InflationY5</f>
        <v>0</v>
      </c>
      <c r="N130" s="237">
        <f>N17*J86</f>
        <v>0</v>
      </c>
      <c r="O130" s="235">
        <f t="shared" si="23"/>
        <v>0</v>
      </c>
    </row>
    <row r="131" spans="1:15">
      <c r="A131" s="90" t="s">
        <v>113</v>
      </c>
      <c r="F131" s="71">
        <f>HealthInsurance/IF($B17="12-Month",12,9)*$C17*E17*InflationY1</f>
        <v>0</v>
      </c>
      <c r="H131" s="71">
        <f>HealthInsurance/IF($B17="12-Month",12,9)*$C17*G17*InflationY2</f>
        <v>0</v>
      </c>
      <c r="J131" s="71">
        <f>HealthInsurance/IF($B17="12-Month",12,9)*$C17*I17*InflationY3</f>
        <v>0</v>
      </c>
      <c r="L131" s="71">
        <f>HealthInsurance/IF($B17="12-Month",12,9)*$C17*K17*InflationY4</f>
        <v>0</v>
      </c>
      <c r="N131" s="93">
        <f>HealthInsurance/IF($B17="12-Month",12,9)*$C17*M17*InflationY5</f>
        <v>0</v>
      </c>
      <c r="O131" s="146">
        <f t="shared" si="23"/>
        <v>0</v>
      </c>
    </row>
    <row r="132" spans="1:15">
      <c r="A132" s="90" t="s">
        <v>16</v>
      </c>
      <c r="F132" s="1">
        <f>SUM(F130:F131)</f>
        <v>0</v>
      </c>
      <c r="H132" s="1">
        <f>SUM(H130:H131)</f>
        <v>0</v>
      </c>
      <c r="J132" s="1">
        <f>SUM(J130:J131)</f>
        <v>0</v>
      </c>
      <c r="L132" s="1">
        <f>SUM(L130:L131)</f>
        <v>0</v>
      </c>
      <c r="N132" s="91">
        <f>SUM(N130:N131)</f>
        <v>0</v>
      </c>
      <c r="O132" s="147">
        <f t="shared" si="23"/>
        <v>0</v>
      </c>
    </row>
    <row r="133" spans="1:15">
      <c r="A133" s="90" t="s">
        <v>134</v>
      </c>
      <c r="F133" s="71" t="str">
        <f>F17</f>
        <v>9 or 12?</v>
      </c>
      <c r="H133" s="71" t="str">
        <f>H17</f>
        <v>9 or 12?</v>
      </c>
      <c r="J133" s="71" t="str">
        <f>J17</f>
        <v>9 or 12?</v>
      </c>
      <c r="L133" s="71" t="str">
        <f>L17</f>
        <v>9 or 12?</v>
      </c>
      <c r="N133" s="93" t="str">
        <f>N17</f>
        <v>9 or 12?</v>
      </c>
      <c r="O133" s="146">
        <f t="shared" si="23"/>
        <v>0</v>
      </c>
    </row>
    <row r="134" spans="1:15" ht="14" thickBot="1">
      <c r="A134" s="92" t="s">
        <v>133</v>
      </c>
      <c r="B134" s="71"/>
      <c r="C134" s="71"/>
      <c r="D134" s="71"/>
      <c r="E134" s="71"/>
      <c r="F134" s="71">
        <f>SUM(F132:F133)</f>
        <v>0</v>
      </c>
      <c r="G134" s="71"/>
      <c r="H134" s="71">
        <f>SUM(H132:H133)</f>
        <v>0</v>
      </c>
      <c r="I134" s="71"/>
      <c r="J134" s="71">
        <f>SUM(J132:J133)</f>
        <v>0</v>
      </c>
      <c r="K134" s="71"/>
      <c r="L134" s="71">
        <f>SUM(L132:L133)</f>
        <v>0</v>
      </c>
      <c r="M134" s="71"/>
      <c r="N134" s="93">
        <f>SUM(N132:N133)</f>
        <v>0</v>
      </c>
      <c r="O134" s="148">
        <f t="shared" si="23"/>
        <v>0</v>
      </c>
    </row>
    <row r="135" spans="1:15">
      <c r="A135" s="234" t="str">
        <f>A18</f>
        <v xml:space="preserve">    Name</v>
      </c>
      <c r="B135" s="119" t="str">
        <f>B18</f>
        <v>Select</v>
      </c>
      <c r="C135" s="119">
        <f>C18</f>
        <v>0</v>
      </c>
      <c r="D135" s="119"/>
      <c r="E135" s="119">
        <f>D18</f>
        <v>0</v>
      </c>
      <c r="F135" s="119">
        <f>F18*F86</f>
        <v>0</v>
      </c>
      <c r="G135" s="119">
        <f>D18*InflationY2</f>
        <v>0</v>
      </c>
      <c r="H135" s="119">
        <f>H18*G86</f>
        <v>0</v>
      </c>
      <c r="I135" s="119">
        <f>D18*InflationY3</f>
        <v>0</v>
      </c>
      <c r="J135" s="119">
        <f>J18*H86</f>
        <v>0</v>
      </c>
      <c r="K135" s="119">
        <f>D18*InflationY4</f>
        <v>0</v>
      </c>
      <c r="L135" s="119">
        <f>L18*I86</f>
        <v>0</v>
      </c>
      <c r="M135" s="119">
        <f>D18*InflationY5</f>
        <v>0</v>
      </c>
      <c r="N135" s="237">
        <f>N18*J86</f>
        <v>0</v>
      </c>
      <c r="O135" s="235">
        <f t="shared" si="23"/>
        <v>0</v>
      </c>
    </row>
    <row r="136" spans="1:15">
      <c r="A136" s="90" t="s">
        <v>113</v>
      </c>
      <c r="F136" s="71">
        <f>HealthInsurance/IF($B18="12-Month",12,9)*$C18*E18*InflationY1</f>
        <v>0</v>
      </c>
      <c r="H136" s="71">
        <f>HealthInsurance/IF($B18="12-Month",12,9)*$C18*G18*InflationY2</f>
        <v>0</v>
      </c>
      <c r="J136" s="71">
        <f>HealthInsurance/IF($B18="12-Month",12,9)*$C18*I18*InflationY3</f>
        <v>0</v>
      </c>
      <c r="L136" s="71">
        <f>HealthInsurance/IF($B18="12-Month",12,9)*$C18*K18*InflationY4</f>
        <v>0</v>
      </c>
      <c r="N136" s="93">
        <f>HealthInsurance/IF($B18="12-Month",12,9)*$C18*M18*InflationY5</f>
        <v>0</v>
      </c>
      <c r="O136" s="146">
        <f t="shared" si="23"/>
        <v>0</v>
      </c>
    </row>
    <row r="137" spans="1:15">
      <c r="A137" s="90" t="s">
        <v>16</v>
      </c>
      <c r="F137" s="1">
        <f>SUM(F135:F136)</f>
        <v>0</v>
      </c>
      <c r="H137" s="1">
        <f>SUM(H135:H136)</f>
        <v>0</v>
      </c>
      <c r="J137" s="1">
        <f>SUM(J135:J136)</f>
        <v>0</v>
      </c>
      <c r="L137" s="1">
        <f>SUM(L135:L136)</f>
        <v>0</v>
      </c>
      <c r="N137" s="91">
        <f>SUM(N135:N136)</f>
        <v>0</v>
      </c>
      <c r="O137" s="147">
        <f t="shared" si="23"/>
        <v>0</v>
      </c>
    </row>
    <row r="138" spans="1:15">
      <c r="A138" s="90" t="s">
        <v>134</v>
      </c>
      <c r="F138" s="71" t="str">
        <f>F18</f>
        <v>9 or 12?</v>
      </c>
      <c r="H138" s="71" t="str">
        <f>H18</f>
        <v>9 or 12?</v>
      </c>
      <c r="J138" s="71" t="str">
        <f>J18</f>
        <v>9 or 12?</v>
      </c>
      <c r="L138" s="71" t="str">
        <f>L18</f>
        <v>9 or 12?</v>
      </c>
      <c r="N138" s="93" t="str">
        <f>N18</f>
        <v>9 or 12?</v>
      </c>
      <c r="O138" s="146">
        <f t="shared" si="23"/>
        <v>0</v>
      </c>
    </row>
    <row r="139" spans="1:15" ht="14" thickBot="1">
      <c r="A139" s="92" t="s">
        <v>133</v>
      </c>
      <c r="B139" s="71"/>
      <c r="C139" s="71"/>
      <c r="D139" s="71"/>
      <c r="E139" s="71"/>
      <c r="F139" s="71">
        <f>SUM(F137:F138)</f>
        <v>0</v>
      </c>
      <c r="G139" s="71"/>
      <c r="H139" s="71">
        <f>SUM(H137:H138)</f>
        <v>0</v>
      </c>
      <c r="I139" s="71"/>
      <c r="J139" s="71">
        <f>SUM(J137:J138)</f>
        <v>0</v>
      </c>
      <c r="K139" s="71"/>
      <c r="L139" s="71">
        <f>SUM(L137:L138)</f>
        <v>0</v>
      </c>
      <c r="M139" s="71"/>
      <c r="N139" s="93">
        <f>SUM(N137:N138)</f>
        <v>0</v>
      </c>
      <c r="O139" s="148">
        <f t="shared" si="23"/>
        <v>0</v>
      </c>
    </row>
    <row r="140" spans="1:15">
      <c r="A140" s="234" t="str">
        <f>A19</f>
        <v xml:space="preserve">    Name</v>
      </c>
      <c r="B140" s="119" t="str">
        <f>B19</f>
        <v>Select</v>
      </c>
      <c r="C140" s="119">
        <f>C19</f>
        <v>0</v>
      </c>
      <c r="D140" s="119"/>
      <c r="E140" s="119">
        <f>D19</f>
        <v>0</v>
      </c>
      <c r="F140" s="119">
        <f>F19*F86</f>
        <v>0</v>
      </c>
      <c r="G140" s="119">
        <f>D19*InflationY2</f>
        <v>0</v>
      </c>
      <c r="H140" s="119">
        <f>H19*G86</f>
        <v>0</v>
      </c>
      <c r="I140" s="119">
        <f>D19*InflationY3</f>
        <v>0</v>
      </c>
      <c r="J140" s="119">
        <f>J19*H86</f>
        <v>0</v>
      </c>
      <c r="K140" s="119">
        <f>D19*InflationY4</f>
        <v>0</v>
      </c>
      <c r="L140" s="119">
        <f>L19*I86</f>
        <v>0</v>
      </c>
      <c r="M140" s="119">
        <f>D19*InflationY5</f>
        <v>0</v>
      </c>
      <c r="N140" s="237">
        <f>N19*J86</f>
        <v>0</v>
      </c>
      <c r="O140" s="235">
        <f t="shared" si="23"/>
        <v>0</v>
      </c>
    </row>
    <row r="141" spans="1:15">
      <c r="A141" s="90" t="s">
        <v>113</v>
      </c>
      <c r="F141" s="71">
        <f>HealthInsurance/IF($B19="12-Month",12,9)*$C19*E19*InflationY1</f>
        <v>0</v>
      </c>
      <c r="H141" s="71">
        <f>HealthInsurance/IF($B19="12-Month",12,9)*$C19*G19*InflationY2</f>
        <v>0</v>
      </c>
      <c r="J141" s="71">
        <f>HealthInsurance/IF($B19="12-Month",12,9)*$C19*I19*InflationY3</f>
        <v>0</v>
      </c>
      <c r="L141" s="71">
        <f>HealthInsurance/IF($B19="12-Month",12,9)*$C19*K19*InflationY4</f>
        <v>0</v>
      </c>
      <c r="N141" s="93">
        <f>HealthInsurance/IF($B19="12-Month",12,9)*$C19*M19*InflationY5</f>
        <v>0</v>
      </c>
      <c r="O141" s="146">
        <f t="shared" si="23"/>
        <v>0</v>
      </c>
    </row>
    <row r="142" spans="1:15">
      <c r="A142" s="90" t="s">
        <v>16</v>
      </c>
      <c r="F142" s="1">
        <f>SUM(F140:F141)</f>
        <v>0</v>
      </c>
      <c r="H142" s="1">
        <f>SUM(H140:H141)</f>
        <v>0</v>
      </c>
      <c r="J142" s="1">
        <f>SUM(J140:J141)</f>
        <v>0</v>
      </c>
      <c r="L142" s="1">
        <f>SUM(L140:L141)</f>
        <v>0</v>
      </c>
      <c r="N142" s="91">
        <f>SUM(N140:N141)</f>
        <v>0</v>
      </c>
      <c r="O142" s="147">
        <f t="shared" si="23"/>
        <v>0</v>
      </c>
    </row>
    <row r="143" spans="1:15">
      <c r="A143" s="90" t="s">
        <v>134</v>
      </c>
      <c r="F143" s="71" t="str">
        <f>F19</f>
        <v>9 or 12?</v>
      </c>
      <c r="H143" s="71" t="str">
        <f>H19</f>
        <v>9 or 12?</v>
      </c>
      <c r="J143" s="71" t="str">
        <f>J19</f>
        <v>9 or 12?</v>
      </c>
      <c r="L143" s="71" t="str">
        <f>L19</f>
        <v>9 or 12?</v>
      </c>
      <c r="N143" s="93" t="str">
        <f>N19</f>
        <v>9 or 12?</v>
      </c>
      <c r="O143" s="146">
        <f t="shared" si="23"/>
        <v>0</v>
      </c>
    </row>
    <row r="144" spans="1:15" ht="14" thickBot="1">
      <c r="A144" s="92" t="s">
        <v>133</v>
      </c>
      <c r="B144" s="71"/>
      <c r="C144" s="71"/>
      <c r="D144" s="71"/>
      <c r="E144" s="71"/>
      <c r="F144" s="71">
        <f>SUM(F142:F143)</f>
        <v>0</v>
      </c>
      <c r="G144" s="71"/>
      <c r="H144" s="71">
        <f>SUM(H142:H143)</f>
        <v>0</v>
      </c>
      <c r="I144" s="71"/>
      <c r="J144" s="71">
        <f>SUM(J142:J143)</f>
        <v>0</v>
      </c>
      <c r="K144" s="71"/>
      <c r="L144" s="71">
        <f>SUM(L142:L143)</f>
        <v>0</v>
      </c>
      <c r="M144" s="71"/>
      <c r="N144" s="93">
        <f>SUM(N142:N143)</f>
        <v>0</v>
      </c>
      <c r="O144" s="148">
        <f t="shared" si="23"/>
        <v>0</v>
      </c>
    </row>
    <row r="145" spans="1:15">
      <c r="A145" s="234" t="str">
        <f>A20</f>
        <v xml:space="preserve">    Name</v>
      </c>
      <c r="B145" s="119" t="str">
        <f>B20</f>
        <v>Select</v>
      </c>
      <c r="C145" s="119">
        <f>C20</f>
        <v>0</v>
      </c>
      <c r="D145" s="119"/>
      <c r="E145" s="119">
        <f>D20</f>
        <v>0</v>
      </c>
      <c r="F145" s="119">
        <f>F20*F86</f>
        <v>0</v>
      </c>
      <c r="G145" s="119">
        <f>D20*InflationY2</f>
        <v>0</v>
      </c>
      <c r="H145" s="119">
        <f>H20*G86</f>
        <v>0</v>
      </c>
      <c r="I145" s="119">
        <f>D20*InflationY3</f>
        <v>0</v>
      </c>
      <c r="J145" s="119">
        <f>J20*H86</f>
        <v>0</v>
      </c>
      <c r="K145" s="119">
        <f>D20*InflationY4</f>
        <v>0</v>
      </c>
      <c r="L145" s="119">
        <f>L20*I86</f>
        <v>0</v>
      </c>
      <c r="M145" s="119">
        <f>D20*InflationY5</f>
        <v>0</v>
      </c>
      <c r="N145" s="237">
        <f>N20*J86</f>
        <v>0</v>
      </c>
      <c r="O145" s="235">
        <f t="shared" si="23"/>
        <v>0</v>
      </c>
    </row>
    <row r="146" spans="1:15">
      <c r="A146" s="90" t="s">
        <v>113</v>
      </c>
      <c r="F146" s="71">
        <f>HealthInsurance/IF($B20="12-Month",12,9)*$C20*E20*InflationY1</f>
        <v>0</v>
      </c>
      <c r="H146" s="71">
        <f>HealthInsurance/IF($B20="12-Month",12,9)*$C20*G20*InflationY2</f>
        <v>0</v>
      </c>
      <c r="J146" s="71">
        <f>HealthInsurance/IF($B20="12-Month",12,9)*$C20*I20*InflationY3</f>
        <v>0</v>
      </c>
      <c r="L146" s="71">
        <f>HealthInsurance/IF($B20="12-Month",12,9)*$C20*K20*InflationY4</f>
        <v>0</v>
      </c>
      <c r="N146" s="93">
        <f>HealthInsurance/IF($B20="12-Month",12,9)*$C20*M20*InflationY5</f>
        <v>0</v>
      </c>
      <c r="O146" s="146">
        <f t="shared" ref="O146:O152" si="24">F146+H146+J146+L146+N146</f>
        <v>0</v>
      </c>
    </row>
    <row r="147" spans="1:15">
      <c r="A147" s="90" t="s">
        <v>16</v>
      </c>
      <c r="F147" s="1">
        <f>SUM(F145:F146)</f>
        <v>0</v>
      </c>
      <c r="H147" s="1">
        <f>SUM(H145:H146)</f>
        <v>0</v>
      </c>
      <c r="J147" s="1">
        <f>SUM(J145:J146)</f>
        <v>0</v>
      </c>
      <c r="L147" s="1">
        <f>SUM(L145:L146)</f>
        <v>0</v>
      </c>
      <c r="N147" s="91">
        <f>SUM(N145:N146)</f>
        <v>0</v>
      </c>
      <c r="O147" s="147">
        <f t="shared" si="24"/>
        <v>0</v>
      </c>
    </row>
    <row r="148" spans="1:15">
      <c r="A148" s="90" t="s">
        <v>134</v>
      </c>
      <c r="F148" s="71" t="str">
        <f>F20</f>
        <v>9 or 12?</v>
      </c>
      <c r="H148" s="71" t="str">
        <f>H20</f>
        <v>9 or 12?</v>
      </c>
      <c r="J148" s="71" t="str">
        <f>J20</f>
        <v>9 or 12?</v>
      </c>
      <c r="L148" s="71" t="str">
        <f>L20</f>
        <v>9 or 12?</v>
      </c>
      <c r="N148" s="93" t="str">
        <f>N20</f>
        <v>9 or 12?</v>
      </c>
      <c r="O148" s="146">
        <f t="shared" si="24"/>
        <v>0</v>
      </c>
    </row>
    <row r="149" spans="1:15" ht="14" thickBot="1">
      <c r="A149" s="90" t="s">
        <v>133</v>
      </c>
      <c r="F149" s="1">
        <f>SUM(F147:F148)</f>
        <v>0</v>
      </c>
      <c r="H149" s="1">
        <f>SUM(H147:H148)</f>
        <v>0</v>
      </c>
      <c r="J149" s="1">
        <f>SUM(J147:J148)</f>
        <v>0</v>
      </c>
      <c r="L149" s="1">
        <f>SUM(L147:L148)</f>
        <v>0</v>
      </c>
      <c r="N149" s="91">
        <f>SUM(N147:N148)</f>
        <v>0</v>
      </c>
      <c r="O149" s="147">
        <f t="shared" si="24"/>
        <v>0</v>
      </c>
    </row>
    <row r="150" spans="1:15">
      <c r="A150" s="238" t="s">
        <v>135</v>
      </c>
      <c r="B150" s="190"/>
      <c r="C150" s="190"/>
      <c r="D150" s="190"/>
      <c r="E150" s="190"/>
      <c r="F150" s="190">
        <f>F102+F107+F112+F117+F122+F127+F132+F142+F137+F147</f>
        <v>0</v>
      </c>
      <c r="G150" s="190"/>
      <c r="H150" s="190">
        <f t="shared" ref="H150:N152" si="25">H102+H107+H112+H117+H122+H127+H132+H142+H137+H147</f>
        <v>0</v>
      </c>
      <c r="I150" s="190"/>
      <c r="J150" s="190">
        <f t="shared" si="25"/>
        <v>0</v>
      </c>
      <c r="K150" s="190"/>
      <c r="L150" s="190">
        <f t="shared" si="25"/>
        <v>0</v>
      </c>
      <c r="M150" s="190"/>
      <c r="N150" s="190">
        <f t="shared" si="25"/>
        <v>0</v>
      </c>
      <c r="O150" s="235">
        <f t="shared" si="24"/>
        <v>0</v>
      </c>
    </row>
    <row r="151" spans="1:15">
      <c r="A151" s="239" t="s">
        <v>136</v>
      </c>
      <c r="B151" s="119"/>
      <c r="C151" s="119"/>
      <c r="D151" s="119"/>
      <c r="E151" s="119"/>
      <c r="F151" s="119">
        <f>F103+F108+F113+F118+F123+F128+F133+F143+F138+F148</f>
        <v>0</v>
      </c>
      <c r="G151" s="119"/>
      <c r="H151" s="119">
        <f t="shared" si="25"/>
        <v>0</v>
      </c>
      <c r="I151" s="119"/>
      <c r="J151" s="119">
        <f t="shared" si="25"/>
        <v>0</v>
      </c>
      <c r="K151" s="119"/>
      <c r="L151" s="119">
        <f t="shared" si="25"/>
        <v>0</v>
      </c>
      <c r="M151" s="119"/>
      <c r="N151" s="119">
        <f t="shared" si="25"/>
        <v>0</v>
      </c>
      <c r="O151" s="240">
        <f t="shared" si="24"/>
        <v>0</v>
      </c>
    </row>
    <row r="152" spans="1:15" ht="14" thickBot="1">
      <c r="A152" s="241" t="s">
        <v>137</v>
      </c>
      <c r="B152" s="200"/>
      <c r="C152" s="200"/>
      <c r="D152" s="200"/>
      <c r="E152" s="200"/>
      <c r="F152" s="200">
        <f>F104+F109+F114+F119+F124+F129+F134+F144+F139+F149</f>
        <v>0</v>
      </c>
      <c r="G152" s="200"/>
      <c r="H152" s="200">
        <f t="shared" si="25"/>
        <v>0</v>
      </c>
      <c r="I152" s="200"/>
      <c r="J152" s="200">
        <f t="shared" si="25"/>
        <v>0</v>
      </c>
      <c r="K152" s="200"/>
      <c r="L152" s="200">
        <f t="shared" si="25"/>
        <v>0</v>
      </c>
      <c r="M152" s="200"/>
      <c r="N152" s="200">
        <f t="shared" si="25"/>
        <v>0</v>
      </c>
      <c r="O152" s="242">
        <f t="shared" si="24"/>
        <v>0</v>
      </c>
    </row>
    <row r="153" spans="1:15" ht="14" thickBot="1">
      <c r="A153" s="101"/>
    </row>
    <row r="154" spans="1:15" ht="26" thickBot="1">
      <c r="A154" s="102"/>
      <c r="B154" s="103" t="s">
        <v>80</v>
      </c>
      <c r="C154" s="104" t="s">
        <v>77</v>
      </c>
      <c r="D154" s="105"/>
      <c r="E154" s="107" t="s">
        <v>91</v>
      </c>
      <c r="F154" s="236" t="s">
        <v>206</v>
      </c>
      <c r="G154" s="107" t="s">
        <v>93</v>
      </c>
      <c r="H154" s="236" t="s">
        <v>207</v>
      </c>
      <c r="I154" s="107" t="s">
        <v>95</v>
      </c>
      <c r="J154" s="236" t="s">
        <v>208</v>
      </c>
      <c r="K154" s="107" t="s">
        <v>97</v>
      </c>
      <c r="L154" s="236" t="s">
        <v>209</v>
      </c>
      <c r="M154" s="107" t="s">
        <v>99</v>
      </c>
      <c r="N154" s="236" t="s">
        <v>210</v>
      </c>
      <c r="O154" s="145" t="s">
        <v>16</v>
      </c>
    </row>
    <row r="155" spans="1:15" ht="14" thickBot="1">
      <c r="A155" s="49" t="s">
        <v>233</v>
      </c>
    </row>
    <row r="156" spans="1:15">
      <c r="A156" s="243" t="str">
        <f>piname</f>
        <v>PI Name</v>
      </c>
      <c r="B156" s="244" t="str">
        <f>B24</f>
        <v>Summer</v>
      </c>
      <c r="C156" s="244">
        <f>C24</f>
        <v>0</v>
      </c>
      <c r="D156" s="244"/>
      <c r="E156" s="244">
        <f>D24</f>
        <v>0</v>
      </c>
      <c r="F156" s="244">
        <f>F24*F$87</f>
        <v>0</v>
      </c>
      <c r="G156" s="244">
        <f>D24*InflationY2</f>
        <v>0</v>
      </c>
      <c r="H156" s="244">
        <f>H24*G87</f>
        <v>0</v>
      </c>
      <c r="I156" s="244">
        <f>D24*InflationY3</f>
        <v>0</v>
      </c>
      <c r="J156" s="244">
        <f>J24*H87</f>
        <v>0</v>
      </c>
      <c r="K156" s="244">
        <f>D24*InflationY4</f>
        <v>0</v>
      </c>
      <c r="L156" s="244">
        <f>L24*I87</f>
        <v>0</v>
      </c>
      <c r="M156" s="244">
        <f>D24*InflationY5</f>
        <v>0</v>
      </c>
      <c r="N156" s="244">
        <f>N24*J87</f>
        <v>0</v>
      </c>
      <c r="O156" s="235">
        <f t="shared" ref="O156:O188" si="26">F156+H156+J156+L156+N156</f>
        <v>0</v>
      </c>
    </row>
    <row r="157" spans="1:15">
      <c r="A157" s="90" t="s">
        <v>139</v>
      </c>
      <c r="F157" s="71">
        <f>F24</f>
        <v>0</v>
      </c>
      <c r="H157" s="71">
        <f>H24</f>
        <v>0</v>
      </c>
      <c r="J157" s="71">
        <f>J24</f>
        <v>0</v>
      </c>
      <c r="L157" s="71">
        <f>L24</f>
        <v>0</v>
      </c>
      <c r="N157" s="71">
        <f>N24</f>
        <v>0</v>
      </c>
      <c r="O157" s="146">
        <f t="shared" si="26"/>
        <v>0</v>
      </c>
    </row>
    <row r="158" spans="1:15" ht="14" thickBot="1">
      <c r="A158" s="92" t="s">
        <v>140</v>
      </c>
      <c r="B158" s="71"/>
      <c r="C158" s="71"/>
      <c r="D158" s="71"/>
      <c r="E158" s="71"/>
      <c r="F158" s="71">
        <f>SUM(F156:F157)</f>
        <v>0</v>
      </c>
      <c r="G158" s="71"/>
      <c r="H158" s="71">
        <f>SUM(H156:H157)</f>
        <v>0</v>
      </c>
      <c r="I158" s="71"/>
      <c r="J158" s="71">
        <f>SUM(J156:J157)</f>
        <v>0</v>
      </c>
      <c r="K158" s="71"/>
      <c r="L158" s="71">
        <f>SUM(L156:L157)</f>
        <v>0</v>
      </c>
      <c r="M158" s="71"/>
      <c r="N158" s="71">
        <f>SUM(N156:N157)</f>
        <v>0</v>
      </c>
      <c r="O158" s="146">
        <f t="shared" si="26"/>
        <v>0</v>
      </c>
    </row>
    <row r="159" spans="1:15">
      <c r="A159" s="243" t="str">
        <f>A25</f>
        <v xml:space="preserve">    Name</v>
      </c>
      <c r="B159" s="244" t="str">
        <f>B25</f>
        <v>Summer</v>
      </c>
      <c r="C159" s="244">
        <f>C25</f>
        <v>0</v>
      </c>
      <c r="D159" s="244"/>
      <c r="E159" s="244">
        <f>D25</f>
        <v>0</v>
      </c>
      <c r="F159" s="244">
        <f>F25*F$87</f>
        <v>0</v>
      </c>
      <c r="G159" s="244">
        <f>D25*InflationY2</f>
        <v>0</v>
      </c>
      <c r="H159" s="244">
        <f>H25*G87</f>
        <v>0</v>
      </c>
      <c r="I159" s="244">
        <f>D25*InflationY3</f>
        <v>0</v>
      </c>
      <c r="J159" s="244">
        <f>J25*H87</f>
        <v>0</v>
      </c>
      <c r="K159" s="244">
        <f>D25*InflationY4</f>
        <v>0</v>
      </c>
      <c r="L159" s="244">
        <f>L25*I87</f>
        <v>0</v>
      </c>
      <c r="M159" s="244">
        <f>D25*InflationY5</f>
        <v>0</v>
      </c>
      <c r="N159" s="244">
        <f>N25*J87</f>
        <v>0</v>
      </c>
      <c r="O159" s="235">
        <f t="shared" si="26"/>
        <v>0</v>
      </c>
    </row>
    <row r="160" spans="1:15">
      <c r="A160" s="90" t="s">
        <v>139</v>
      </c>
      <c r="F160" s="71">
        <f>F25</f>
        <v>0</v>
      </c>
      <c r="H160" s="71">
        <f>H25</f>
        <v>0</v>
      </c>
      <c r="J160" s="71">
        <f>J25</f>
        <v>0</v>
      </c>
      <c r="L160" s="71">
        <f>L25</f>
        <v>0</v>
      </c>
      <c r="N160" s="71">
        <f>N25</f>
        <v>0</v>
      </c>
      <c r="O160" s="146">
        <f t="shared" si="26"/>
        <v>0</v>
      </c>
    </row>
    <row r="161" spans="1:15" ht="14" thickBot="1">
      <c r="A161" s="92" t="s">
        <v>140</v>
      </c>
      <c r="B161" s="71"/>
      <c r="C161" s="71"/>
      <c r="D161" s="71"/>
      <c r="E161" s="71"/>
      <c r="F161" s="71">
        <f>SUM(F159:F160)</f>
        <v>0</v>
      </c>
      <c r="G161" s="71"/>
      <c r="H161" s="71">
        <f>SUM(H159:H160)</f>
        <v>0</v>
      </c>
      <c r="I161" s="71"/>
      <c r="J161" s="71">
        <f>SUM(J159:J160)</f>
        <v>0</v>
      </c>
      <c r="K161" s="71"/>
      <c r="L161" s="71">
        <f>SUM(L159:L160)</f>
        <v>0</v>
      </c>
      <c r="M161" s="71"/>
      <c r="N161" s="71">
        <f>SUM(N159:N160)</f>
        <v>0</v>
      </c>
      <c r="O161" s="146">
        <f t="shared" si="26"/>
        <v>0</v>
      </c>
    </row>
    <row r="162" spans="1:15">
      <c r="A162" s="243" t="str">
        <f>A26</f>
        <v xml:space="preserve">    Name</v>
      </c>
      <c r="B162" s="244" t="str">
        <f>B26</f>
        <v>Summer</v>
      </c>
      <c r="C162" s="244">
        <f>C26</f>
        <v>0</v>
      </c>
      <c r="D162" s="244"/>
      <c r="E162" s="244">
        <f>D26</f>
        <v>0</v>
      </c>
      <c r="F162" s="244">
        <f>F26*F$87</f>
        <v>0</v>
      </c>
      <c r="G162" s="244">
        <f>D26*InflationY2</f>
        <v>0</v>
      </c>
      <c r="H162" s="244">
        <f>H26*G87</f>
        <v>0</v>
      </c>
      <c r="I162" s="244">
        <f>D26*InflationY3</f>
        <v>0</v>
      </c>
      <c r="J162" s="244">
        <f>J26*H87</f>
        <v>0</v>
      </c>
      <c r="K162" s="244">
        <f>D26*InflationY4</f>
        <v>0</v>
      </c>
      <c r="L162" s="244">
        <f>L26*I87</f>
        <v>0</v>
      </c>
      <c r="M162" s="244">
        <f>D26*InflationY5</f>
        <v>0</v>
      </c>
      <c r="N162" s="244">
        <f>N26*J87</f>
        <v>0</v>
      </c>
      <c r="O162" s="235">
        <f t="shared" si="26"/>
        <v>0</v>
      </c>
    </row>
    <row r="163" spans="1:15">
      <c r="A163" s="90" t="s">
        <v>139</v>
      </c>
      <c r="F163" s="71">
        <f>F26</f>
        <v>0</v>
      </c>
      <c r="H163" s="71">
        <f>H26</f>
        <v>0</v>
      </c>
      <c r="J163" s="71">
        <f>J26</f>
        <v>0</v>
      </c>
      <c r="L163" s="71">
        <f>L26</f>
        <v>0</v>
      </c>
      <c r="N163" s="71">
        <f>N26</f>
        <v>0</v>
      </c>
      <c r="O163" s="146">
        <f t="shared" si="26"/>
        <v>0</v>
      </c>
    </row>
    <row r="164" spans="1:15" ht="14" thickBot="1">
      <c r="A164" s="92" t="s">
        <v>140</v>
      </c>
      <c r="B164" s="71"/>
      <c r="C164" s="71"/>
      <c r="D164" s="71"/>
      <c r="E164" s="71"/>
      <c r="F164" s="71">
        <f>SUM(F162:F163)</f>
        <v>0</v>
      </c>
      <c r="G164" s="71"/>
      <c r="H164" s="71">
        <f>SUM(H162:H163)</f>
        <v>0</v>
      </c>
      <c r="I164" s="71"/>
      <c r="J164" s="71">
        <f>SUM(J162:J163)</f>
        <v>0</v>
      </c>
      <c r="K164" s="71"/>
      <c r="L164" s="71">
        <f>SUM(L162:L163)</f>
        <v>0</v>
      </c>
      <c r="M164" s="71"/>
      <c r="N164" s="71">
        <f>SUM(N162:N163)</f>
        <v>0</v>
      </c>
      <c r="O164" s="146">
        <f t="shared" si="26"/>
        <v>0</v>
      </c>
    </row>
    <row r="165" spans="1:15">
      <c r="A165" s="243" t="str">
        <f>A27</f>
        <v xml:space="preserve">    Name</v>
      </c>
      <c r="B165" s="244" t="str">
        <f>B27</f>
        <v>Summer</v>
      </c>
      <c r="C165" s="244">
        <f>C27</f>
        <v>0</v>
      </c>
      <c r="D165" s="244"/>
      <c r="E165" s="244">
        <f>D27</f>
        <v>0</v>
      </c>
      <c r="F165" s="244">
        <f>F27*F$87</f>
        <v>0</v>
      </c>
      <c r="G165" s="244">
        <f>D27*InflationY2</f>
        <v>0</v>
      </c>
      <c r="H165" s="244">
        <f>H27*G87</f>
        <v>0</v>
      </c>
      <c r="I165" s="244">
        <f>D27*InflationY3</f>
        <v>0</v>
      </c>
      <c r="J165" s="244">
        <f>J27*H87</f>
        <v>0</v>
      </c>
      <c r="K165" s="244">
        <f>D27*InflationY4</f>
        <v>0</v>
      </c>
      <c r="L165" s="244">
        <f>L27*I87</f>
        <v>0</v>
      </c>
      <c r="M165" s="244">
        <f>D27*InflationY5</f>
        <v>0</v>
      </c>
      <c r="N165" s="244">
        <f>N27*J87</f>
        <v>0</v>
      </c>
      <c r="O165" s="235">
        <f t="shared" si="26"/>
        <v>0</v>
      </c>
    </row>
    <row r="166" spans="1:15">
      <c r="A166" s="90" t="s">
        <v>139</v>
      </c>
      <c r="F166" s="71">
        <f>F27</f>
        <v>0</v>
      </c>
      <c r="H166" s="71">
        <f>H27</f>
        <v>0</v>
      </c>
      <c r="J166" s="71">
        <f>J27</f>
        <v>0</v>
      </c>
      <c r="L166" s="71">
        <f>L27</f>
        <v>0</v>
      </c>
      <c r="N166" s="71">
        <f>N27</f>
        <v>0</v>
      </c>
      <c r="O166" s="146">
        <f t="shared" si="26"/>
        <v>0</v>
      </c>
    </row>
    <row r="167" spans="1:15" ht="14" thickBot="1">
      <c r="A167" s="92" t="s">
        <v>140</v>
      </c>
      <c r="B167" s="71"/>
      <c r="C167" s="71"/>
      <c r="D167" s="71"/>
      <c r="E167" s="71"/>
      <c r="F167" s="71">
        <f>SUM(F165:F166)</f>
        <v>0</v>
      </c>
      <c r="G167" s="71"/>
      <c r="H167" s="71">
        <f>SUM(H165:H166)</f>
        <v>0</v>
      </c>
      <c r="I167" s="71"/>
      <c r="J167" s="71">
        <f>SUM(J165:J166)</f>
        <v>0</v>
      </c>
      <c r="K167" s="71"/>
      <c r="L167" s="71">
        <f>SUM(L165:L166)</f>
        <v>0</v>
      </c>
      <c r="M167" s="71"/>
      <c r="N167" s="71">
        <f>SUM(N165:N166)</f>
        <v>0</v>
      </c>
      <c r="O167" s="146">
        <f t="shared" si="26"/>
        <v>0</v>
      </c>
    </row>
    <row r="168" spans="1:15">
      <c r="A168" s="243" t="str">
        <f>A28</f>
        <v xml:space="preserve">    Name</v>
      </c>
      <c r="B168" s="244" t="str">
        <f>B28</f>
        <v>Summer</v>
      </c>
      <c r="C168" s="244">
        <f>C28</f>
        <v>0</v>
      </c>
      <c r="D168" s="244"/>
      <c r="E168" s="244">
        <f>D28</f>
        <v>0</v>
      </c>
      <c r="F168" s="244">
        <f>F28*F$87</f>
        <v>0</v>
      </c>
      <c r="G168" s="244">
        <f>D28*InflationY2</f>
        <v>0</v>
      </c>
      <c r="H168" s="244">
        <f>H28*G87</f>
        <v>0</v>
      </c>
      <c r="I168" s="244">
        <f>D28*InflationY3</f>
        <v>0</v>
      </c>
      <c r="J168" s="244">
        <f>J28*H87</f>
        <v>0</v>
      </c>
      <c r="K168" s="244">
        <f>D28*InflationY4</f>
        <v>0</v>
      </c>
      <c r="L168" s="244">
        <f>L28*I87</f>
        <v>0</v>
      </c>
      <c r="M168" s="244">
        <f>D28*InflationY5</f>
        <v>0</v>
      </c>
      <c r="N168" s="244">
        <f>N28*J87</f>
        <v>0</v>
      </c>
      <c r="O168" s="235">
        <f t="shared" si="26"/>
        <v>0</v>
      </c>
    </row>
    <row r="169" spans="1:15">
      <c r="A169" s="90" t="s">
        <v>139</v>
      </c>
      <c r="F169" s="71">
        <f>F28</f>
        <v>0</v>
      </c>
      <c r="H169" s="71">
        <f>H28</f>
        <v>0</v>
      </c>
      <c r="J169" s="71">
        <f>J28</f>
        <v>0</v>
      </c>
      <c r="L169" s="71">
        <f>L28</f>
        <v>0</v>
      </c>
      <c r="N169" s="71">
        <f>N28</f>
        <v>0</v>
      </c>
      <c r="O169" s="146">
        <f t="shared" si="26"/>
        <v>0</v>
      </c>
    </row>
    <row r="170" spans="1:15" ht="14" thickBot="1">
      <c r="A170" s="92" t="s">
        <v>140</v>
      </c>
      <c r="B170" s="71"/>
      <c r="C170" s="71"/>
      <c r="D170" s="71"/>
      <c r="E170" s="71"/>
      <c r="F170" s="71">
        <f>SUM(F168:F169)</f>
        <v>0</v>
      </c>
      <c r="G170" s="71"/>
      <c r="H170" s="71">
        <f>SUM(H168:H169)</f>
        <v>0</v>
      </c>
      <c r="I170" s="71"/>
      <c r="J170" s="71">
        <f>SUM(J168:J169)</f>
        <v>0</v>
      </c>
      <c r="K170" s="71"/>
      <c r="L170" s="71">
        <f>SUM(L168:L169)</f>
        <v>0</v>
      </c>
      <c r="M170" s="71"/>
      <c r="N170" s="71">
        <f>SUM(N168:N169)</f>
        <v>0</v>
      </c>
      <c r="O170" s="146">
        <f t="shared" si="26"/>
        <v>0</v>
      </c>
    </row>
    <row r="171" spans="1:15">
      <c r="A171" s="243" t="str">
        <f>A29</f>
        <v xml:space="preserve">    Name</v>
      </c>
      <c r="B171" s="244" t="str">
        <f>B29</f>
        <v>Summer</v>
      </c>
      <c r="C171" s="244">
        <f>C29</f>
        <v>0</v>
      </c>
      <c r="D171" s="244"/>
      <c r="E171" s="244">
        <f>D29</f>
        <v>0</v>
      </c>
      <c r="F171" s="244">
        <f>F29*F$87</f>
        <v>0</v>
      </c>
      <c r="G171" s="244">
        <f>D29*InflationY2</f>
        <v>0</v>
      </c>
      <c r="H171" s="244">
        <f>H29*G87</f>
        <v>0</v>
      </c>
      <c r="I171" s="244">
        <f>D29*InflationY3</f>
        <v>0</v>
      </c>
      <c r="J171" s="244">
        <f>J29*H87</f>
        <v>0</v>
      </c>
      <c r="K171" s="244">
        <f>D29*InflationY4</f>
        <v>0</v>
      </c>
      <c r="L171" s="244">
        <f>L29*I87</f>
        <v>0</v>
      </c>
      <c r="M171" s="244">
        <f>D29*InflationY5</f>
        <v>0</v>
      </c>
      <c r="N171" s="244">
        <f>N29*J87</f>
        <v>0</v>
      </c>
      <c r="O171" s="235">
        <f t="shared" si="26"/>
        <v>0</v>
      </c>
    </row>
    <row r="172" spans="1:15">
      <c r="A172" s="90" t="s">
        <v>139</v>
      </c>
      <c r="F172" s="71">
        <f>F29</f>
        <v>0</v>
      </c>
      <c r="H172" s="71">
        <f>H29</f>
        <v>0</v>
      </c>
      <c r="J172" s="71">
        <f>J29</f>
        <v>0</v>
      </c>
      <c r="L172" s="71">
        <f>L29</f>
        <v>0</v>
      </c>
      <c r="N172" s="71">
        <f>N29</f>
        <v>0</v>
      </c>
      <c r="O172" s="146">
        <f t="shared" si="26"/>
        <v>0</v>
      </c>
    </row>
    <row r="173" spans="1:15" ht="14" thickBot="1">
      <c r="A173" s="92" t="s">
        <v>140</v>
      </c>
      <c r="B173" s="71"/>
      <c r="C173" s="71"/>
      <c r="D173" s="71"/>
      <c r="E173" s="71"/>
      <c r="F173" s="71">
        <f>SUM(F171:F172)</f>
        <v>0</v>
      </c>
      <c r="G173" s="71"/>
      <c r="H173" s="71">
        <f>SUM(H171:H172)</f>
        <v>0</v>
      </c>
      <c r="I173" s="71"/>
      <c r="J173" s="71">
        <f>SUM(J171:J172)</f>
        <v>0</v>
      </c>
      <c r="K173" s="71"/>
      <c r="L173" s="71">
        <f>SUM(L171:L172)</f>
        <v>0</v>
      </c>
      <c r="M173" s="71"/>
      <c r="N173" s="71">
        <f>SUM(N171:N172)</f>
        <v>0</v>
      </c>
      <c r="O173" s="146">
        <f t="shared" si="26"/>
        <v>0</v>
      </c>
    </row>
    <row r="174" spans="1:15">
      <c r="A174" s="243" t="str">
        <f>A30</f>
        <v xml:space="preserve">    Name</v>
      </c>
      <c r="B174" s="244" t="str">
        <f>B30</f>
        <v>Summer</v>
      </c>
      <c r="C174" s="244">
        <f>C30</f>
        <v>0</v>
      </c>
      <c r="D174" s="244"/>
      <c r="E174" s="244">
        <f>D30</f>
        <v>0</v>
      </c>
      <c r="F174" s="244">
        <f>F30*F$87</f>
        <v>0</v>
      </c>
      <c r="G174" s="244">
        <f>D30*InflationY2</f>
        <v>0</v>
      </c>
      <c r="H174" s="244">
        <f>H30*G87</f>
        <v>0</v>
      </c>
      <c r="I174" s="244">
        <f>D30*InflationY3</f>
        <v>0</v>
      </c>
      <c r="J174" s="244">
        <f>J30*H87</f>
        <v>0</v>
      </c>
      <c r="K174" s="244">
        <f>D30*InflationY4</f>
        <v>0</v>
      </c>
      <c r="L174" s="244">
        <f>L30*I87</f>
        <v>0</v>
      </c>
      <c r="M174" s="244">
        <f>D30*InflationY5</f>
        <v>0</v>
      </c>
      <c r="N174" s="244">
        <f>N30*J87</f>
        <v>0</v>
      </c>
      <c r="O174" s="235">
        <f t="shared" si="26"/>
        <v>0</v>
      </c>
    </row>
    <row r="175" spans="1:15">
      <c r="A175" s="90" t="s">
        <v>139</v>
      </c>
      <c r="F175" s="71">
        <f>F30</f>
        <v>0</v>
      </c>
      <c r="H175" s="71">
        <f>H30</f>
        <v>0</v>
      </c>
      <c r="J175" s="71">
        <f>J30</f>
        <v>0</v>
      </c>
      <c r="L175" s="71">
        <f>L30</f>
        <v>0</v>
      </c>
      <c r="N175" s="71">
        <f>N30</f>
        <v>0</v>
      </c>
      <c r="O175" s="146">
        <f t="shared" si="26"/>
        <v>0</v>
      </c>
    </row>
    <row r="176" spans="1:15" ht="14" thickBot="1">
      <c r="A176" s="92" t="s">
        <v>140</v>
      </c>
      <c r="B176" s="71"/>
      <c r="C176" s="71"/>
      <c r="D176" s="71"/>
      <c r="E176" s="71"/>
      <c r="F176" s="71">
        <f>SUM(F174:F175)</f>
        <v>0</v>
      </c>
      <c r="G176" s="71"/>
      <c r="H176" s="71">
        <f>SUM(H174:H175)</f>
        <v>0</v>
      </c>
      <c r="I176" s="71"/>
      <c r="J176" s="71">
        <f>SUM(J174:J175)</f>
        <v>0</v>
      </c>
      <c r="K176" s="71"/>
      <c r="L176" s="71">
        <f>SUM(L174:L175)</f>
        <v>0</v>
      </c>
      <c r="M176" s="71"/>
      <c r="N176" s="71">
        <f>SUM(N174:N175)</f>
        <v>0</v>
      </c>
      <c r="O176" s="146">
        <f t="shared" si="26"/>
        <v>0</v>
      </c>
    </row>
    <row r="177" spans="1:15">
      <c r="A177" s="243" t="str">
        <f>A31</f>
        <v xml:space="preserve">    Name</v>
      </c>
      <c r="B177" s="244" t="str">
        <f>B31</f>
        <v>Summer</v>
      </c>
      <c r="C177" s="244">
        <f>C31</f>
        <v>0</v>
      </c>
      <c r="D177" s="244"/>
      <c r="E177" s="244">
        <f>D31</f>
        <v>0</v>
      </c>
      <c r="F177" s="244">
        <f>F31*F$87</f>
        <v>0</v>
      </c>
      <c r="G177" s="244">
        <f>D31*InflationY2</f>
        <v>0</v>
      </c>
      <c r="H177" s="244">
        <f>H31*G87</f>
        <v>0</v>
      </c>
      <c r="I177" s="244">
        <f>D31*InflationY3</f>
        <v>0</v>
      </c>
      <c r="J177" s="244">
        <f>J31*H87</f>
        <v>0</v>
      </c>
      <c r="K177" s="244">
        <f>D31*InflationY4</f>
        <v>0</v>
      </c>
      <c r="L177" s="244">
        <f>L31*I87</f>
        <v>0</v>
      </c>
      <c r="M177" s="244">
        <f>D31*InflationY5</f>
        <v>0</v>
      </c>
      <c r="N177" s="244">
        <f>N31*J87</f>
        <v>0</v>
      </c>
      <c r="O177" s="235">
        <f t="shared" si="26"/>
        <v>0</v>
      </c>
    </row>
    <row r="178" spans="1:15">
      <c r="A178" s="90" t="s">
        <v>139</v>
      </c>
      <c r="F178" s="71">
        <f>F31</f>
        <v>0</v>
      </c>
      <c r="H178" s="71">
        <f>H31</f>
        <v>0</v>
      </c>
      <c r="J178" s="71">
        <f>J31</f>
        <v>0</v>
      </c>
      <c r="L178" s="71">
        <f>L31</f>
        <v>0</v>
      </c>
      <c r="N178" s="71">
        <f>N31</f>
        <v>0</v>
      </c>
      <c r="O178" s="146">
        <f t="shared" si="26"/>
        <v>0</v>
      </c>
    </row>
    <row r="179" spans="1:15" ht="14" thickBot="1">
      <c r="A179" s="92" t="s">
        <v>140</v>
      </c>
      <c r="B179" s="71"/>
      <c r="C179" s="71"/>
      <c r="D179" s="71"/>
      <c r="E179" s="71"/>
      <c r="F179" s="71">
        <f>SUM(F177:F178)</f>
        <v>0</v>
      </c>
      <c r="G179" s="71"/>
      <c r="H179" s="71">
        <f>SUM(H177:H178)</f>
        <v>0</v>
      </c>
      <c r="I179" s="71"/>
      <c r="J179" s="71">
        <f>SUM(J177:J178)</f>
        <v>0</v>
      </c>
      <c r="K179" s="71"/>
      <c r="L179" s="71">
        <f>SUM(L177:L178)</f>
        <v>0</v>
      </c>
      <c r="M179" s="71"/>
      <c r="N179" s="71">
        <f>SUM(N177:N178)</f>
        <v>0</v>
      </c>
      <c r="O179" s="146">
        <f t="shared" si="26"/>
        <v>0</v>
      </c>
    </row>
    <row r="180" spans="1:15">
      <c r="A180" s="243" t="str">
        <f>A32</f>
        <v xml:space="preserve">    Name</v>
      </c>
      <c r="B180" s="244" t="str">
        <f>B32</f>
        <v>Summer</v>
      </c>
      <c r="C180" s="244">
        <f>C32</f>
        <v>0</v>
      </c>
      <c r="D180" s="244"/>
      <c r="E180" s="244">
        <f>D32</f>
        <v>0</v>
      </c>
      <c r="F180" s="244">
        <f>F32*F$87</f>
        <v>0</v>
      </c>
      <c r="G180" s="244">
        <f>D32*InflationY2</f>
        <v>0</v>
      </c>
      <c r="H180" s="244">
        <f>H32*G87</f>
        <v>0</v>
      </c>
      <c r="I180" s="244">
        <f>D32*InflationY3</f>
        <v>0</v>
      </c>
      <c r="J180" s="244">
        <f>J32*H87</f>
        <v>0</v>
      </c>
      <c r="K180" s="244">
        <f>D32*InflationY4</f>
        <v>0</v>
      </c>
      <c r="L180" s="244">
        <f>L32*I87</f>
        <v>0</v>
      </c>
      <c r="M180" s="244">
        <f>D32*InflationY5</f>
        <v>0</v>
      </c>
      <c r="N180" s="244">
        <f>N32*J87</f>
        <v>0</v>
      </c>
      <c r="O180" s="235">
        <f t="shared" si="26"/>
        <v>0</v>
      </c>
    </row>
    <row r="181" spans="1:15">
      <c r="A181" s="90" t="s">
        <v>139</v>
      </c>
      <c r="F181" s="71">
        <f>F32</f>
        <v>0</v>
      </c>
      <c r="H181" s="71">
        <f>H32</f>
        <v>0</v>
      </c>
      <c r="J181" s="71">
        <f>J32</f>
        <v>0</v>
      </c>
      <c r="L181" s="71">
        <f>L32</f>
        <v>0</v>
      </c>
      <c r="N181" s="71">
        <f>N32</f>
        <v>0</v>
      </c>
      <c r="O181" s="146">
        <f t="shared" si="26"/>
        <v>0</v>
      </c>
    </row>
    <row r="182" spans="1:15" ht="14" thickBot="1">
      <c r="A182" s="92" t="s">
        <v>140</v>
      </c>
      <c r="B182" s="71"/>
      <c r="C182" s="71"/>
      <c r="D182" s="71"/>
      <c r="E182" s="71"/>
      <c r="F182" s="71">
        <f>SUM(F180:F181)</f>
        <v>0</v>
      </c>
      <c r="G182" s="71"/>
      <c r="H182" s="71">
        <f>SUM(H180:H181)</f>
        <v>0</v>
      </c>
      <c r="I182" s="71"/>
      <c r="J182" s="71">
        <f>SUM(J180:J181)</f>
        <v>0</v>
      </c>
      <c r="K182" s="71"/>
      <c r="L182" s="71">
        <f>SUM(L180:L181)</f>
        <v>0</v>
      </c>
      <c r="M182" s="71"/>
      <c r="N182" s="71">
        <f>SUM(N180:N181)</f>
        <v>0</v>
      </c>
      <c r="O182" s="146">
        <f t="shared" si="26"/>
        <v>0</v>
      </c>
    </row>
    <row r="183" spans="1:15">
      <c r="A183" s="243" t="str">
        <f>A33</f>
        <v xml:space="preserve">    Name</v>
      </c>
      <c r="B183" s="244" t="str">
        <f>B33</f>
        <v>Summer</v>
      </c>
      <c r="C183" s="244">
        <f>C33</f>
        <v>0</v>
      </c>
      <c r="D183" s="244"/>
      <c r="E183" s="244">
        <f>D33</f>
        <v>0</v>
      </c>
      <c r="F183" s="244">
        <f>F33*F$87</f>
        <v>0</v>
      </c>
      <c r="G183" s="244">
        <f>D33*InflationY2</f>
        <v>0</v>
      </c>
      <c r="H183" s="244">
        <f>H33*G87</f>
        <v>0</v>
      </c>
      <c r="I183" s="244">
        <f>D33*InflationY3</f>
        <v>0</v>
      </c>
      <c r="J183" s="244">
        <f>J33*H87</f>
        <v>0</v>
      </c>
      <c r="K183" s="244">
        <f>D33*InflationY4</f>
        <v>0</v>
      </c>
      <c r="L183" s="244">
        <f>L33*I87</f>
        <v>0</v>
      </c>
      <c r="M183" s="244">
        <f>D33*InflationY5</f>
        <v>0</v>
      </c>
      <c r="N183" s="244">
        <f>N33*J87</f>
        <v>0</v>
      </c>
      <c r="O183" s="235">
        <f t="shared" si="26"/>
        <v>0</v>
      </c>
    </row>
    <row r="184" spans="1:15">
      <c r="A184" s="90" t="s">
        <v>139</v>
      </c>
      <c r="F184" s="71">
        <f>F33</f>
        <v>0</v>
      </c>
      <c r="H184" s="71">
        <f>H33</f>
        <v>0</v>
      </c>
      <c r="J184" s="71">
        <f>J33</f>
        <v>0</v>
      </c>
      <c r="L184" s="71">
        <f>L33</f>
        <v>0</v>
      </c>
      <c r="N184" s="71">
        <f>N33</f>
        <v>0</v>
      </c>
      <c r="O184" s="146">
        <f t="shared" si="26"/>
        <v>0</v>
      </c>
    </row>
    <row r="185" spans="1:15" ht="14" thickBot="1">
      <c r="A185" s="90" t="s">
        <v>140</v>
      </c>
      <c r="F185" s="1">
        <f>SUM(F183:F184)</f>
        <v>0</v>
      </c>
      <c r="H185" s="1">
        <f>SUM(H183:H184)</f>
        <v>0</v>
      </c>
      <c r="J185" s="1">
        <f>SUM(J183:J184)</f>
        <v>0</v>
      </c>
      <c r="L185" s="1">
        <f>SUM(L183:L184)</f>
        <v>0</v>
      </c>
      <c r="N185" s="1">
        <f>SUM(N183:N184)</f>
        <v>0</v>
      </c>
      <c r="O185" s="148">
        <f t="shared" si="26"/>
        <v>0</v>
      </c>
    </row>
    <row r="186" spans="1:15">
      <c r="A186" s="238" t="s">
        <v>135</v>
      </c>
      <c r="B186" s="190"/>
      <c r="C186" s="190"/>
      <c r="D186" s="190"/>
      <c r="E186" s="190"/>
      <c r="F186" s="190">
        <f>F156+F159+F162+F165+F168+F171+F174+F177+F180+F183</f>
        <v>0</v>
      </c>
      <c r="G186" s="190"/>
      <c r="H186" s="190">
        <f t="shared" ref="H186:N186" si="27">H156+H159+H162+H165+H168+H171+H174+H177+H180+H183</f>
        <v>0</v>
      </c>
      <c r="I186" s="190"/>
      <c r="J186" s="190">
        <f t="shared" si="27"/>
        <v>0</v>
      </c>
      <c r="K186" s="190"/>
      <c r="L186" s="190">
        <f t="shared" si="27"/>
        <v>0</v>
      </c>
      <c r="M186" s="190"/>
      <c r="N186" s="190">
        <f t="shared" si="27"/>
        <v>0</v>
      </c>
      <c r="O186" s="235">
        <f t="shared" si="26"/>
        <v>0</v>
      </c>
    </row>
    <row r="187" spans="1:15">
      <c r="A187" s="239" t="s">
        <v>136</v>
      </c>
      <c r="B187" s="119"/>
      <c r="C187" s="119"/>
      <c r="D187" s="119"/>
      <c r="E187" s="119"/>
      <c r="F187" s="119">
        <f t="shared" ref="F187:N188" si="28">F157+F160+F163+F166+F169+F172+F175+F178+F181+F184</f>
        <v>0</v>
      </c>
      <c r="G187" s="119"/>
      <c r="H187" s="119">
        <f t="shared" si="28"/>
        <v>0</v>
      </c>
      <c r="I187" s="119"/>
      <c r="J187" s="119">
        <f t="shared" si="28"/>
        <v>0</v>
      </c>
      <c r="K187" s="119"/>
      <c r="L187" s="119">
        <f t="shared" si="28"/>
        <v>0</v>
      </c>
      <c r="M187" s="119"/>
      <c r="N187" s="119">
        <f t="shared" si="28"/>
        <v>0</v>
      </c>
      <c r="O187" s="240">
        <f t="shared" si="26"/>
        <v>0</v>
      </c>
    </row>
    <row r="188" spans="1:15" ht="14" thickBot="1">
      <c r="A188" s="241" t="s">
        <v>137</v>
      </c>
      <c r="B188" s="200"/>
      <c r="C188" s="200"/>
      <c r="D188" s="200"/>
      <c r="E188" s="200"/>
      <c r="F188" s="200">
        <f>F158+F161+F164+F167+F170+F173+F176+F179+F182+F185</f>
        <v>0</v>
      </c>
      <c r="G188" s="200"/>
      <c r="H188" s="200">
        <f t="shared" si="28"/>
        <v>0</v>
      </c>
      <c r="I188" s="200"/>
      <c r="J188" s="200">
        <f t="shared" si="28"/>
        <v>0</v>
      </c>
      <c r="K188" s="200"/>
      <c r="L188" s="200">
        <f t="shared" si="28"/>
        <v>0</v>
      </c>
      <c r="M188" s="200"/>
      <c r="N188" s="200">
        <f t="shared" si="28"/>
        <v>0</v>
      </c>
      <c r="O188" s="242">
        <f t="shared" si="26"/>
        <v>0</v>
      </c>
    </row>
    <row r="189" spans="1:15" ht="14" thickBot="1">
      <c r="A189" s="101"/>
    </row>
    <row r="190" spans="1:15" ht="26" thickBot="1">
      <c r="A190" s="102"/>
      <c r="B190" s="103" t="s">
        <v>80</v>
      </c>
      <c r="C190" s="104" t="s">
        <v>77</v>
      </c>
      <c r="D190" s="105"/>
      <c r="E190" s="107" t="s">
        <v>91</v>
      </c>
      <c r="F190" s="236" t="s">
        <v>206</v>
      </c>
      <c r="G190" s="107" t="s">
        <v>93</v>
      </c>
      <c r="H190" s="236" t="s">
        <v>207</v>
      </c>
      <c r="I190" s="107" t="s">
        <v>95</v>
      </c>
      <c r="J190" s="236" t="s">
        <v>208</v>
      </c>
      <c r="K190" s="107" t="s">
        <v>97</v>
      </c>
      <c r="L190" s="236" t="s">
        <v>209</v>
      </c>
      <c r="M190" s="107" t="s">
        <v>99</v>
      </c>
      <c r="N190" s="236" t="s">
        <v>210</v>
      </c>
      <c r="O190" s="145" t="s">
        <v>16</v>
      </c>
    </row>
    <row r="191" spans="1:15">
      <c r="A191" s="165" t="s">
        <v>234</v>
      </c>
    </row>
    <row r="192" spans="1:15">
      <c r="A192" s="243" t="str">
        <f>A37</f>
        <v xml:space="preserve">    Name</v>
      </c>
      <c r="B192" s="244" t="str">
        <f>B37</f>
        <v>12-Month</v>
      </c>
      <c r="C192" s="244">
        <f>C37</f>
        <v>0</v>
      </c>
      <c r="D192" s="244"/>
      <c r="E192" s="244">
        <f>D37</f>
        <v>0</v>
      </c>
      <c r="F192" s="244">
        <f>F37*F88</f>
        <v>0</v>
      </c>
      <c r="G192" s="244">
        <f>D37*InflationY2</f>
        <v>0</v>
      </c>
      <c r="H192" s="244">
        <f>H37*G88</f>
        <v>0</v>
      </c>
      <c r="I192" s="244">
        <f>D37*InflationY3</f>
        <v>0</v>
      </c>
      <c r="J192" s="244">
        <f>J37*H88</f>
        <v>0</v>
      </c>
      <c r="K192" s="244">
        <f>D37*InflationY4</f>
        <v>0</v>
      </c>
      <c r="L192" s="244">
        <f>L37*I88</f>
        <v>0</v>
      </c>
      <c r="M192" s="244">
        <f>D37*InflationY5</f>
        <v>0</v>
      </c>
      <c r="N192" s="288">
        <f>N37*J88</f>
        <v>0</v>
      </c>
      <c r="O192" s="289">
        <f>F192+H192+J192+L192+N192</f>
        <v>0</v>
      </c>
    </row>
    <row r="193" spans="1:15">
      <c r="A193" s="90" t="s">
        <v>113</v>
      </c>
      <c r="F193" s="71">
        <f>HealthInsurance/IF($B37="12-Month",12,9)*C37*E37*InflationY1</f>
        <v>0</v>
      </c>
      <c r="H193" s="71">
        <f>HealthInsurance/IF($B37="12-Month",12,9)*C37*G37*InflationY2</f>
        <v>0</v>
      </c>
      <c r="J193" s="71">
        <f>HealthInsurance/IF($B37="12-Month",12,9)*C37*I37*InflationY3</f>
        <v>0</v>
      </c>
      <c r="L193" s="71">
        <f>HealthInsurance/IF($B37="12-Month",12,9)*C37*K37*InflationY4</f>
        <v>0</v>
      </c>
      <c r="N193" s="93">
        <f>HealthInsurance/IF($B37="12-Month",12,9)*C37*M37*InflationY5</f>
        <v>0</v>
      </c>
      <c r="O193" s="168">
        <f t="shared" ref="O193:O214" si="29">F193+H193+J193+L193+N193</f>
        <v>0</v>
      </c>
    </row>
    <row r="194" spans="1:15">
      <c r="A194" s="90" t="s">
        <v>16</v>
      </c>
      <c r="F194" s="1">
        <f>SUM(F192:F193)</f>
        <v>0</v>
      </c>
      <c r="H194" s="1">
        <f t="shared" ref="H194:N194" si="30">SUM(H192:H193)</f>
        <v>0</v>
      </c>
      <c r="J194" s="1">
        <f t="shared" si="30"/>
        <v>0</v>
      </c>
      <c r="L194" s="1">
        <f t="shared" si="30"/>
        <v>0</v>
      </c>
      <c r="N194" s="91">
        <f t="shared" si="30"/>
        <v>0</v>
      </c>
      <c r="O194" s="169">
        <f t="shared" si="29"/>
        <v>0</v>
      </c>
    </row>
    <row r="195" spans="1:15">
      <c r="A195" s="90" t="s">
        <v>134</v>
      </c>
      <c r="F195" s="71">
        <f>F37</f>
        <v>0</v>
      </c>
      <c r="H195" s="71">
        <f t="shared" ref="H195:N195" si="31">H37</f>
        <v>0</v>
      </c>
      <c r="J195" s="71">
        <f t="shared" si="31"/>
        <v>0</v>
      </c>
      <c r="L195" s="71">
        <f t="shared" si="31"/>
        <v>0</v>
      </c>
      <c r="N195" s="93">
        <f t="shared" si="31"/>
        <v>0</v>
      </c>
      <c r="O195" s="168">
        <f t="shared" si="29"/>
        <v>0</v>
      </c>
    </row>
    <row r="196" spans="1:15">
      <c r="A196" s="92" t="s">
        <v>133</v>
      </c>
      <c r="B196" s="71"/>
      <c r="C196" s="71"/>
      <c r="D196" s="71"/>
      <c r="E196" s="71"/>
      <c r="F196" s="71">
        <f>SUM(F194:F195)</f>
        <v>0</v>
      </c>
      <c r="G196" s="71"/>
      <c r="H196" s="71">
        <f t="shared" ref="H196:N196" si="32">SUM(H194:H195)</f>
        <v>0</v>
      </c>
      <c r="I196" s="71"/>
      <c r="J196" s="71">
        <f t="shared" si="32"/>
        <v>0</v>
      </c>
      <c r="K196" s="71"/>
      <c r="L196" s="71">
        <f t="shared" si="32"/>
        <v>0</v>
      </c>
      <c r="M196" s="71"/>
      <c r="N196" s="93">
        <f t="shared" si="32"/>
        <v>0</v>
      </c>
      <c r="O196" s="168">
        <f t="shared" si="29"/>
        <v>0</v>
      </c>
    </row>
    <row r="197" spans="1:15">
      <c r="A197" s="243" t="str">
        <f>A38</f>
        <v xml:space="preserve">    Name</v>
      </c>
      <c r="B197" s="244" t="str">
        <f>B38</f>
        <v>12-Month</v>
      </c>
      <c r="C197" s="244">
        <f>C38</f>
        <v>0</v>
      </c>
      <c r="D197" s="244"/>
      <c r="E197" s="244">
        <f>D38</f>
        <v>0</v>
      </c>
      <c r="F197" s="244">
        <f>F38*F88</f>
        <v>0</v>
      </c>
      <c r="G197" s="244">
        <f>D38*InflationY2</f>
        <v>0</v>
      </c>
      <c r="H197" s="244">
        <f>H38*G88</f>
        <v>0</v>
      </c>
      <c r="I197" s="244">
        <f>D38*InflationY3</f>
        <v>0</v>
      </c>
      <c r="J197" s="244">
        <f>J38*H88</f>
        <v>0</v>
      </c>
      <c r="K197" s="244">
        <f>D38*InflationY4</f>
        <v>0</v>
      </c>
      <c r="L197" s="244">
        <f>L38*I88</f>
        <v>0</v>
      </c>
      <c r="M197" s="244">
        <f>D38*InflationY5</f>
        <v>0</v>
      </c>
      <c r="N197" s="288">
        <f>N38*J88</f>
        <v>0</v>
      </c>
      <c r="O197" s="289">
        <f t="shared" si="29"/>
        <v>0</v>
      </c>
    </row>
    <row r="198" spans="1:15">
      <c r="A198" s="90" t="s">
        <v>113</v>
      </c>
      <c r="F198" s="71">
        <f>HealthInsurance/IF($B38="12-Month",12,9)*C38*E38*InflationY1</f>
        <v>0</v>
      </c>
      <c r="H198" s="71">
        <f>HealthInsurance/IF($B38="12-Month",12,9)*C38*G38*InflationY2</f>
        <v>0</v>
      </c>
      <c r="J198" s="71">
        <f>HealthInsurance/IF($B38="12-Month",12,9)*C38*I38*InflationY3</f>
        <v>0</v>
      </c>
      <c r="L198" s="71">
        <f>HealthInsurance/IF($B38="12-Month",12,9)*C38*K38*InflationY4</f>
        <v>0</v>
      </c>
      <c r="N198" s="93">
        <f>HealthInsurance/IF($B38="12-Month",12,9)*C38*M38*InflationY5</f>
        <v>0</v>
      </c>
      <c r="O198" s="168">
        <f t="shared" si="29"/>
        <v>0</v>
      </c>
    </row>
    <row r="199" spans="1:15">
      <c r="A199" s="90" t="s">
        <v>16</v>
      </c>
      <c r="F199" s="1">
        <f>SUM(F197:F198)</f>
        <v>0</v>
      </c>
      <c r="H199" s="1">
        <f>SUM(H197:H198)</f>
        <v>0</v>
      </c>
      <c r="J199" s="1">
        <f>SUM(J197:J198)</f>
        <v>0</v>
      </c>
      <c r="L199" s="1">
        <f>SUM(L197:L198)</f>
        <v>0</v>
      </c>
      <c r="N199" s="91">
        <f>SUM(N197:N198)</f>
        <v>0</v>
      </c>
      <c r="O199" s="169">
        <f t="shared" si="29"/>
        <v>0</v>
      </c>
    </row>
    <row r="200" spans="1:15">
      <c r="A200" s="90" t="s">
        <v>134</v>
      </c>
      <c r="F200" s="71">
        <f>F38</f>
        <v>0</v>
      </c>
      <c r="H200" s="71">
        <f t="shared" ref="H200:N200" si="33">H38</f>
        <v>0</v>
      </c>
      <c r="J200" s="71">
        <f t="shared" si="33"/>
        <v>0</v>
      </c>
      <c r="L200" s="71">
        <f t="shared" si="33"/>
        <v>0</v>
      </c>
      <c r="N200" s="93">
        <f t="shared" si="33"/>
        <v>0</v>
      </c>
      <c r="O200" s="168">
        <f t="shared" si="29"/>
        <v>0</v>
      </c>
    </row>
    <row r="201" spans="1:15">
      <c r="A201" s="92" t="s">
        <v>133</v>
      </c>
      <c r="B201" s="71"/>
      <c r="C201" s="71"/>
      <c r="D201" s="71"/>
      <c r="E201" s="71"/>
      <c r="F201" s="71">
        <f>SUM(F199:F200)</f>
        <v>0</v>
      </c>
      <c r="G201" s="71"/>
      <c r="H201" s="71">
        <f>SUM(H199:H200)</f>
        <v>0</v>
      </c>
      <c r="I201" s="71"/>
      <c r="J201" s="71">
        <f>SUM(J199:J200)</f>
        <v>0</v>
      </c>
      <c r="K201" s="71"/>
      <c r="L201" s="71">
        <f>SUM(L199:L200)</f>
        <v>0</v>
      </c>
      <c r="M201" s="71"/>
      <c r="N201" s="93">
        <f>SUM(N199:N200)</f>
        <v>0</v>
      </c>
      <c r="O201" s="168">
        <f t="shared" si="29"/>
        <v>0</v>
      </c>
    </row>
    <row r="202" spans="1:15">
      <c r="A202" s="243" t="str">
        <f>A39</f>
        <v xml:space="preserve">    Name</v>
      </c>
      <c r="B202" s="244" t="str">
        <f>B39</f>
        <v>12-Month</v>
      </c>
      <c r="C202" s="244">
        <f>C39</f>
        <v>0</v>
      </c>
      <c r="D202" s="244"/>
      <c r="E202" s="244">
        <f>D39</f>
        <v>0</v>
      </c>
      <c r="F202" s="244">
        <f>F39*F88</f>
        <v>0</v>
      </c>
      <c r="G202" s="244">
        <f>D39*InflationY2</f>
        <v>0</v>
      </c>
      <c r="H202" s="244">
        <f>H39*G88</f>
        <v>0</v>
      </c>
      <c r="I202" s="244">
        <f>D39*InflationY3</f>
        <v>0</v>
      </c>
      <c r="J202" s="244">
        <f>J39*H88</f>
        <v>0</v>
      </c>
      <c r="K202" s="244">
        <f>D39*InflationY4</f>
        <v>0</v>
      </c>
      <c r="L202" s="244">
        <f>L39*I88</f>
        <v>0</v>
      </c>
      <c r="M202" s="244">
        <f>D39*InflationY5</f>
        <v>0</v>
      </c>
      <c r="N202" s="288">
        <f>N39*J88</f>
        <v>0</v>
      </c>
      <c r="O202" s="289">
        <f t="shared" si="29"/>
        <v>0</v>
      </c>
    </row>
    <row r="203" spans="1:15">
      <c r="A203" s="90" t="s">
        <v>113</v>
      </c>
      <c r="F203" s="71">
        <f>HealthInsurance/IF($B39="12-Month",12,9)*C39*E39*InflationY1</f>
        <v>0</v>
      </c>
      <c r="H203" s="71">
        <f>HealthInsurance/IF($B39="12-Month",12,9)*C39*G39*InflationY2</f>
        <v>0</v>
      </c>
      <c r="J203" s="71">
        <f>HealthInsurance/IF($B39="12-Month",12,9)*C39*I39*InflationY3</f>
        <v>0</v>
      </c>
      <c r="L203" s="71">
        <f>HealthInsurance/IF($B39="12-Month",12,9)*C39*K39*InflationY4</f>
        <v>0</v>
      </c>
      <c r="N203" s="93">
        <f>HealthInsurance/IF($B39="12-Month",12,9)*C39*M39*InflationY5</f>
        <v>0</v>
      </c>
      <c r="O203" s="168">
        <f t="shared" si="29"/>
        <v>0</v>
      </c>
    </row>
    <row r="204" spans="1:15">
      <c r="A204" s="90" t="s">
        <v>16</v>
      </c>
      <c r="F204" s="1">
        <f>SUM(F202:F203)</f>
        <v>0</v>
      </c>
      <c r="H204" s="1">
        <f>SUM(H202:H203)</f>
        <v>0</v>
      </c>
      <c r="J204" s="1">
        <f>SUM(J202:J203)</f>
        <v>0</v>
      </c>
      <c r="L204" s="1">
        <f>SUM(L202:L203)</f>
        <v>0</v>
      </c>
      <c r="N204" s="91">
        <f>SUM(N202:N203)</f>
        <v>0</v>
      </c>
      <c r="O204" s="169">
        <f t="shared" si="29"/>
        <v>0</v>
      </c>
    </row>
    <row r="205" spans="1:15">
      <c r="A205" s="90" t="s">
        <v>134</v>
      </c>
      <c r="F205" s="71">
        <f>F39</f>
        <v>0</v>
      </c>
      <c r="H205" s="71">
        <f t="shared" ref="H205:N205" si="34">H39</f>
        <v>0</v>
      </c>
      <c r="J205" s="71">
        <f t="shared" si="34"/>
        <v>0</v>
      </c>
      <c r="L205" s="71">
        <f t="shared" si="34"/>
        <v>0</v>
      </c>
      <c r="N205" s="93">
        <f t="shared" si="34"/>
        <v>0</v>
      </c>
      <c r="O205" s="168">
        <f t="shared" si="29"/>
        <v>0</v>
      </c>
    </row>
    <row r="206" spans="1:15">
      <c r="A206" s="92" t="s">
        <v>133</v>
      </c>
      <c r="B206" s="71"/>
      <c r="C206" s="71"/>
      <c r="D206" s="71"/>
      <c r="E206" s="71"/>
      <c r="F206" s="71">
        <f>SUM(F204:F205)</f>
        <v>0</v>
      </c>
      <c r="G206" s="71"/>
      <c r="H206" s="71">
        <f>SUM(H204:H205)</f>
        <v>0</v>
      </c>
      <c r="I206" s="71"/>
      <c r="J206" s="71">
        <f>SUM(J204:J205)</f>
        <v>0</v>
      </c>
      <c r="K206" s="71"/>
      <c r="L206" s="71">
        <f>SUM(L204:L205)</f>
        <v>0</v>
      </c>
      <c r="M206" s="71"/>
      <c r="N206" s="93">
        <f>SUM(N204:N205)</f>
        <v>0</v>
      </c>
      <c r="O206" s="168">
        <f t="shared" si="29"/>
        <v>0</v>
      </c>
    </row>
    <row r="207" spans="1:15">
      <c r="A207" s="243" t="str">
        <f>A40</f>
        <v xml:space="preserve">    Name</v>
      </c>
      <c r="B207" s="244" t="str">
        <f>B40</f>
        <v>12-Month</v>
      </c>
      <c r="C207" s="244">
        <f>C40</f>
        <v>0</v>
      </c>
      <c r="D207" s="244"/>
      <c r="E207" s="244">
        <f>D40</f>
        <v>0</v>
      </c>
      <c r="F207" s="244">
        <f>F40*F88</f>
        <v>0</v>
      </c>
      <c r="G207" s="244">
        <f>D40*InflationY2</f>
        <v>0</v>
      </c>
      <c r="H207" s="244">
        <f>H40*G88</f>
        <v>0</v>
      </c>
      <c r="I207" s="244">
        <f>D40*InflationY3</f>
        <v>0</v>
      </c>
      <c r="J207" s="244">
        <f>J40*H88</f>
        <v>0</v>
      </c>
      <c r="K207" s="244">
        <f>D40*InflationY4</f>
        <v>0</v>
      </c>
      <c r="L207" s="244">
        <f>L40*I88</f>
        <v>0</v>
      </c>
      <c r="M207" s="244">
        <f>D40*InflationY5</f>
        <v>0</v>
      </c>
      <c r="N207" s="288">
        <f>N40*J88</f>
        <v>0</v>
      </c>
      <c r="O207" s="289">
        <f t="shared" si="29"/>
        <v>0</v>
      </c>
    </row>
    <row r="208" spans="1:15">
      <c r="A208" s="90" t="s">
        <v>113</v>
      </c>
      <c r="F208" s="71">
        <f>HealthInsurance/IF($B40="12-Month",12,9)*C40*E40*InflationY1</f>
        <v>0</v>
      </c>
      <c r="H208" s="71">
        <f>HealthInsurance/IF($B40="12-Month",12,9)*C40*G40*InflationY2</f>
        <v>0</v>
      </c>
      <c r="J208" s="71">
        <f>HealthInsurance/IF($B40="12-Month",12,9)*C40*I40*InflationY3</f>
        <v>0</v>
      </c>
      <c r="L208" s="71">
        <f>HealthInsurance/IF($B40="12-Month",12,9)*C40*K40*InflationY4</f>
        <v>0</v>
      </c>
      <c r="N208" s="93">
        <f>HealthInsurance/IF($B40="12-Month",12,9)*C40*M40*InflationY5</f>
        <v>0</v>
      </c>
      <c r="O208" s="168">
        <f t="shared" si="29"/>
        <v>0</v>
      </c>
    </row>
    <row r="209" spans="1:15">
      <c r="A209" s="90" t="s">
        <v>16</v>
      </c>
      <c r="F209" s="1">
        <f>SUM(F207:F208)</f>
        <v>0</v>
      </c>
      <c r="H209" s="1">
        <f>SUM(H207:H208)</f>
        <v>0</v>
      </c>
      <c r="J209" s="1">
        <f>SUM(J207:J208)</f>
        <v>0</v>
      </c>
      <c r="L209" s="1">
        <f>SUM(L207:L208)</f>
        <v>0</v>
      </c>
      <c r="N209" s="91">
        <f>SUM(N207:N208)</f>
        <v>0</v>
      </c>
      <c r="O209" s="169">
        <f t="shared" si="29"/>
        <v>0</v>
      </c>
    </row>
    <row r="210" spans="1:15">
      <c r="A210" s="90" t="s">
        <v>134</v>
      </c>
      <c r="F210" s="71">
        <f>F40</f>
        <v>0</v>
      </c>
      <c r="H210" s="71">
        <f t="shared" ref="H210:N210" si="35">H40</f>
        <v>0</v>
      </c>
      <c r="J210" s="71">
        <f t="shared" si="35"/>
        <v>0</v>
      </c>
      <c r="L210" s="71">
        <f t="shared" si="35"/>
        <v>0</v>
      </c>
      <c r="N210" s="93">
        <f t="shared" si="35"/>
        <v>0</v>
      </c>
      <c r="O210" s="168">
        <f t="shared" si="29"/>
        <v>0</v>
      </c>
    </row>
    <row r="211" spans="1:15">
      <c r="A211" s="92" t="s">
        <v>133</v>
      </c>
      <c r="B211" s="71"/>
      <c r="C211" s="71"/>
      <c r="D211" s="71"/>
      <c r="E211" s="71"/>
      <c r="F211" s="71">
        <f>SUM(F209:F210)</f>
        <v>0</v>
      </c>
      <c r="G211" s="71"/>
      <c r="H211" s="71">
        <f>SUM(H209:H210)</f>
        <v>0</v>
      </c>
      <c r="I211" s="71"/>
      <c r="J211" s="71">
        <f>SUM(J209:J210)</f>
        <v>0</v>
      </c>
      <c r="K211" s="71"/>
      <c r="L211" s="71">
        <f>SUM(L209:L210)</f>
        <v>0</v>
      </c>
      <c r="M211" s="71"/>
      <c r="N211" s="93">
        <f>SUM(N209:N210)</f>
        <v>0</v>
      </c>
      <c r="O211" s="168">
        <f t="shared" si="29"/>
        <v>0</v>
      </c>
    </row>
    <row r="212" spans="1:15">
      <c r="A212" s="239" t="s">
        <v>135</v>
      </c>
      <c r="B212" s="119"/>
      <c r="C212" s="119"/>
      <c r="D212" s="119"/>
      <c r="E212" s="119"/>
      <c r="F212" s="119">
        <f>F194+F199+F204+F209</f>
        <v>0</v>
      </c>
      <c r="G212" s="119"/>
      <c r="H212" s="119">
        <f t="shared" ref="H212:N213" si="36">H194+H199+H204+H209</f>
        <v>0</v>
      </c>
      <c r="I212" s="119"/>
      <c r="J212" s="119">
        <f t="shared" si="36"/>
        <v>0</v>
      </c>
      <c r="K212" s="119"/>
      <c r="L212" s="119">
        <f t="shared" si="36"/>
        <v>0</v>
      </c>
      <c r="M212" s="119"/>
      <c r="N212" s="119">
        <f t="shared" si="36"/>
        <v>0</v>
      </c>
      <c r="O212" s="240">
        <f t="shared" si="29"/>
        <v>0</v>
      </c>
    </row>
    <row r="213" spans="1:15">
      <c r="A213" s="239" t="s">
        <v>136</v>
      </c>
      <c r="B213" s="119"/>
      <c r="C213" s="119"/>
      <c r="D213" s="119"/>
      <c r="E213" s="119"/>
      <c r="F213" s="119">
        <f>F195+F200+F205+F210</f>
        <v>0</v>
      </c>
      <c r="G213" s="119"/>
      <c r="H213" s="119">
        <f t="shared" si="36"/>
        <v>0</v>
      </c>
      <c r="I213" s="119"/>
      <c r="J213" s="119">
        <f t="shared" si="36"/>
        <v>0</v>
      </c>
      <c r="K213" s="119"/>
      <c r="L213" s="119">
        <f t="shared" si="36"/>
        <v>0</v>
      </c>
      <c r="M213" s="119"/>
      <c r="N213" s="119">
        <f t="shared" si="36"/>
        <v>0</v>
      </c>
      <c r="O213" s="240">
        <f t="shared" si="29"/>
        <v>0</v>
      </c>
    </row>
    <row r="214" spans="1:15" ht="14" thickBot="1">
      <c r="A214" s="241" t="s">
        <v>137</v>
      </c>
      <c r="B214" s="200"/>
      <c r="C214" s="200"/>
      <c r="D214" s="200"/>
      <c r="E214" s="200"/>
      <c r="F214" s="200">
        <f>SUM(F212:F213)</f>
        <v>0</v>
      </c>
      <c r="G214" s="200"/>
      <c r="H214" s="200">
        <f t="shared" ref="H214:N214" si="37">SUM(H212:H213)</f>
        <v>0</v>
      </c>
      <c r="I214" s="200"/>
      <c r="J214" s="200">
        <f t="shared" si="37"/>
        <v>0</v>
      </c>
      <c r="K214" s="200"/>
      <c r="L214" s="200">
        <f t="shared" si="37"/>
        <v>0</v>
      </c>
      <c r="M214" s="200"/>
      <c r="N214" s="200">
        <f t="shared" si="37"/>
        <v>0</v>
      </c>
      <c r="O214" s="242">
        <f t="shared" si="29"/>
        <v>0</v>
      </c>
    </row>
    <row r="215" spans="1:15" ht="14" thickBot="1">
      <c r="A215" s="101"/>
    </row>
    <row r="216" spans="1:15" ht="26" thickBot="1">
      <c r="A216" s="102"/>
      <c r="B216" s="103" t="s">
        <v>80</v>
      </c>
      <c r="C216" s="104" t="s">
        <v>77</v>
      </c>
      <c r="D216" s="105"/>
      <c r="E216" s="107" t="s">
        <v>141</v>
      </c>
      <c r="F216" s="236" t="s">
        <v>206</v>
      </c>
      <c r="G216" s="107" t="s">
        <v>141</v>
      </c>
      <c r="H216" s="236" t="s">
        <v>207</v>
      </c>
      <c r="I216" s="107" t="s">
        <v>141</v>
      </c>
      <c r="J216" s="236" t="s">
        <v>208</v>
      </c>
      <c r="K216" s="107" t="s">
        <v>141</v>
      </c>
      <c r="L216" s="236" t="s">
        <v>209</v>
      </c>
      <c r="M216" s="107" t="s">
        <v>141</v>
      </c>
      <c r="N216" s="236" t="s">
        <v>210</v>
      </c>
      <c r="O216" s="145" t="s">
        <v>16</v>
      </c>
    </row>
    <row r="217" spans="1:15">
      <c r="A217" s="30" t="s">
        <v>69</v>
      </c>
    </row>
    <row r="218" spans="1:15">
      <c r="A218" s="243" t="str">
        <f>A44</f>
        <v xml:space="preserve">    Name</v>
      </c>
      <c r="B218" s="244" t="str">
        <f>B44</f>
        <v>Hourly</v>
      </c>
      <c r="C218" s="244"/>
      <c r="D218" s="244"/>
      <c r="E218" s="244">
        <f>F44</f>
        <v>0</v>
      </c>
      <c r="F218" s="244">
        <f>F44*F89</f>
        <v>0</v>
      </c>
      <c r="G218" s="244">
        <f>H44</f>
        <v>0</v>
      </c>
      <c r="H218" s="244">
        <f>H44*G89</f>
        <v>0</v>
      </c>
      <c r="I218" s="244">
        <f>J44</f>
        <v>0</v>
      </c>
      <c r="J218" s="244">
        <f>J44*H89</f>
        <v>0</v>
      </c>
      <c r="K218" s="244">
        <f>L44</f>
        <v>0</v>
      </c>
      <c r="L218" s="244">
        <f>L44*I89</f>
        <v>0</v>
      </c>
      <c r="M218" s="244">
        <f>N44</f>
        <v>0</v>
      </c>
      <c r="N218" s="244">
        <f>N44*J89</f>
        <v>0</v>
      </c>
      <c r="O218" s="287">
        <f t="shared" ref="O218:O232" si="38">F218+H218+J218+L218+N218</f>
        <v>0</v>
      </c>
    </row>
    <row r="219" spans="1:15">
      <c r="A219" s="90" t="s">
        <v>134</v>
      </c>
      <c r="F219" s="71">
        <f>F44</f>
        <v>0</v>
      </c>
      <c r="H219" s="71">
        <f>H44</f>
        <v>0</v>
      </c>
      <c r="J219" s="71">
        <f>J44</f>
        <v>0</v>
      </c>
      <c r="L219" s="71">
        <f>L44</f>
        <v>0</v>
      </c>
      <c r="N219" s="71">
        <f>N44</f>
        <v>0</v>
      </c>
      <c r="O219" s="146">
        <f t="shared" si="38"/>
        <v>0</v>
      </c>
    </row>
    <row r="220" spans="1:15" ht="14" thickBot="1">
      <c r="A220" s="90" t="s">
        <v>133</v>
      </c>
      <c r="F220" s="1">
        <f>SUM(F218:F219)</f>
        <v>0</v>
      </c>
      <c r="H220" s="1">
        <f t="shared" ref="H220:N220" si="39">SUM(H218:H219)</f>
        <v>0</v>
      </c>
      <c r="J220" s="1">
        <f t="shared" si="39"/>
        <v>0</v>
      </c>
      <c r="L220" s="1">
        <f t="shared" si="39"/>
        <v>0</v>
      </c>
      <c r="N220" s="1">
        <f t="shared" si="39"/>
        <v>0</v>
      </c>
      <c r="O220" s="148">
        <f t="shared" si="38"/>
        <v>0</v>
      </c>
    </row>
    <row r="221" spans="1:15">
      <c r="A221" s="243" t="str">
        <f>A45</f>
        <v xml:space="preserve">    Name</v>
      </c>
      <c r="B221" s="244" t="str">
        <f>B45</f>
        <v>Hourly</v>
      </c>
      <c r="C221" s="244"/>
      <c r="D221" s="244"/>
      <c r="E221" s="244">
        <f>F45</f>
        <v>0</v>
      </c>
      <c r="F221" s="244">
        <f>F45*F89</f>
        <v>0</v>
      </c>
      <c r="G221" s="244">
        <f>H45</f>
        <v>0</v>
      </c>
      <c r="H221" s="244">
        <f>H45*G89</f>
        <v>0</v>
      </c>
      <c r="I221" s="244">
        <f>J45</f>
        <v>0</v>
      </c>
      <c r="J221" s="244">
        <f>J45*H89</f>
        <v>0</v>
      </c>
      <c r="K221" s="244">
        <f>L45</f>
        <v>0</v>
      </c>
      <c r="L221" s="244">
        <f>L45*I89</f>
        <v>0</v>
      </c>
      <c r="M221" s="244">
        <f>N45</f>
        <v>0</v>
      </c>
      <c r="N221" s="244">
        <f>N45*J89</f>
        <v>0</v>
      </c>
      <c r="O221" s="287">
        <f t="shared" si="38"/>
        <v>0</v>
      </c>
    </row>
    <row r="222" spans="1:15">
      <c r="A222" s="90" t="s">
        <v>134</v>
      </c>
      <c r="F222" s="71">
        <f>F45</f>
        <v>0</v>
      </c>
      <c r="H222" s="71">
        <f>H45</f>
        <v>0</v>
      </c>
      <c r="J222" s="71">
        <f>J45</f>
        <v>0</v>
      </c>
      <c r="L222" s="71">
        <f>L45</f>
        <v>0</v>
      </c>
      <c r="N222" s="71">
        <f>N45</f>
        <v>0</v>
      </c>
      <c r="O222" s="146">
        <f t="shared" si="38"/>
        <v>0</v>
      </c>
    </row>
    <row r="223" spans="1:15" ht="14" thickBot="1">
      <c r="A223" s="90" t="s">
        <v>133</v>
      </c>
      <c r="F223" s="1">
        <f>SUM(F221:F222)</f>
        <v>0</v>
      </c>
      <c r="H223" s="1">
        <f>SUM(H221:H222)</f>
        <v>0</v>
      </c>
      <c r="J223" s="1">
        <f>SUM(J221:J222)</f>
        <v>0</v>
      </c>
      <c r="L223" s="1">
        <f>SUM(L221:L222)</f>
        <v>0</v>
      </c>
      <c r="N223" s="1">
        <f>SUM(N221:N222)</f>
        <v>0</v>
      </c>
      <c r="O223" s="148">
        <f t="shared" si="38"/>
        <v>0</v>
      </c>
    </row>
    <row r="224" spans="1:15">
      <c r="A224" s="243" t="str">
        <f>A46</f>
        <v xml:space="preserve">    Name</v>
      </c>
      <c r="B224" s="244" t="str">
        <f>B46</f>
        <v>Hourly</v>
      </c>
      <c r="C224" s="244"/>
      <c r="D224" s="244"/>
      <c r="E224" s="244">
        <f>F46</f>
        <v>0</v>
      </c>
      <c r="F224" s="244">
        <f>F46*F89</f>
        <v>0</v>
      </c>
      <c r="G224" s="244">
        <f>H46</f>
        <v>0</v>
      </c>
      <c r="H224" s="244">
        <f>H46*G89</f>
        <v>0</v>
      </c>
      <c r="I224" s="244">
        <f>J46</f>
        <v>0</v>
      </c>
      <c r="J224" s="244">
        <f>J46*H89</f>
        <v>0</v>
      </c>
      <c r="K224" s="244">
        <f>L46</f>
        <v>0</v>
      </c>
      <c r="L224" s="244">
        <f>L46*I89</f>
        <v>0</v>
      </c>
      <c r="M224" s="244">
        <f>N46</f>
        <v>0</v>
      </c>
      <c r="N224" s="244">
        <f>N46*J89</f>
        <v>0</v>
      </c>
      <c r="O224" s="287">
        <f t="shared" si="38"/>
        <v>0</v>
      </c>
    </row>
    <row r="225" spans="1:15">
      <c r="A225" s="90" t="s">
        <v>134</v>
      </c>
      <c r="F225" s="71">
        <f>F46</f>
        <v>0</v>
      </c>
      <c r="H225" s="71">
        <f>H46</f>
        <v>0</v>
      </c>
      <c r="J225" s="71">
        <f>J46</f>
        <v>0</v>
      </c>
      <c r="L225" s="71">
        <f>L46</f>
        <v>0</v>
      </c>
      <c r="N225" s="71">
        <f>N46</f>
        <v>0</v>
      </c>
      <c r="O225" s="146">
        <f t="shared" si="38"/>
        <v>0</v>
      </c>
    </row>
    <row r="226" spans="1:15" ht="14" thickBot="1">
      <c r="A226" s="90" t="s">
        <v>133</v>
      </c>
      <c r="F226" s="1">
        <f>SUM(F224:F225)</f>
        <v>0</v>
      </c>
      <c r="H226" s="1">
        <f>SUM(H224:H225)</f>
        <v>0</v>
      </c>
      <c r="J226" s="1">
        <f>SUM(J224:J225)</f>
        <v>0</v>
      </c>
      <c r="L226" s="1">
        <f>SUM(L224:L225)</f>
        <v>0</v>
      </c>
      <c r="N226" s="1">
        <f>SUM(N224:N225)</f>
        <v>0</v>
      </c>
      <c r="O226" s="148">
        <f t="shared" si="38"/>
        <v>0</v>
      </c>
    </row>
    <row r="227" spans="1:15">
      <c r="A227" s="243" t="str">
        <f>A47</f>
        <v xml:space="preserve">    Name</v>
      </c>
      <c r="B227" s="244" t="str">
        <f>B47</f>
        <v>Hourly</v>
      </c>
      <c r="C227" s="244"/>
      <c r="D227" s="244"/>
      <c r="E227" s="244">
        <f>F47</f>
        <v>0</v>
      </c>
      <c r="F227" s="244">
        <f>F47*F89</f>
        <v>0</v>
      </c>
      <c r="G227" s="244">
        <f>H47</f>
        <v>0</v>
      </c>
      <c r="H227" s="244">
        <f>H47*G89</f>
        <v>0</v>
      </c>
      <c r="I227" s="244">
        <f>J47</f>
        <v>0</v>
      </c>
      <c r="J227" s="244">
        <f>J47*H89</f>
        <v>0</v>
      </c>
      <c r="K227" s="244">
        <f>L47</f>
        <v>0</v>
      </c>
      <c r="L227" s="244">
        <f>L47*I89</f>
        <v>0</v>
      </c>
      <c r="M227" s="244">
        <f>N47</f>
        <v>0</v>
      </c>
      <c r="N227" s="244">
        <f>N47*J89</f>
        <v>0</v>
      </c>
      <c r="O227" s="287">
        <f t="shared" si="38"/>
        <v>0</v>
      </c>
    </row>
    <row r="228" spans="1:15">
      <c r="A228" s="90" t="s">
        <v>134</v>
      </c>
      <c r="F228" s="71">
        <f>F47</f>
        <v>0</v>
      </c>
      <c r="H228" s="71">
        <f>H47</f>
        <v>0</v>
      </c>
      <c r="J228" s="71">
        <f>J47</f>
        <v>0</v>
      </c>
      <c r="L228" s="71">
        <f>L47</f>
        <v>0</v>
      </c>
      <c r="N228" s="71">
        <f>N47</f>
        <v>0</v>
      </c>
      <c r="O228" s="146">
        <f t="shared" si="38"/>
        <v>0</v>
      </c>
    </row>
    <row r="229" spans="1:15" ht="14" thickBot="1">
      <c r="A229" s="90" t="s">
        <v>133</v>
      </c>
      <c r="F229" s="1">
        <f>SUM(F227:F228)</f>
        <v>0</v>
      </c>
      <c r="H229" s="1">
        <f>SUM(H227:H228)</f>
        <v>0</v>
      </c>
      <c r="J229" s="1">
        <f>SUM(J227:J228)</f>
        <v>0</v>
      </c>
      <c r="L229" s="1">
        <f>SUM(L227:L228)</f>
        <v>0</v>
      </c>
      <c r="N229" s="1">
        <f>SUM(N227:N228)</f>
        <v>0</v>
      </c>
      <c r="O229" s="147">
        <f t="shared" si="38"/>
        <v>0</v>
      </c>
    </row>
    <row r="230" spans="1:15">
      <c r="A230" s="238" t="s">
        <v>135</v>
      </c>
      <c r="B230" s="190"/>
      <c r="C230" s="190"/>
      <c r="D230" s="190"/>
      <c r="E230" s="190"/>
      <c r="F230" s="190">
        <f>F218+F221+F224+F227</f>
        <v>0</v>
      </c>
      <c r="G230" s="190"/>
      <c r="H230" s="190">
        <f t="shared" ref="H230:N231" si="40">H218+H221+H224+H227</f>
        <v>0</v>
      </c>
      <c r="I230" s="190"/>
      <c r="J230" s="190">
        <f t="shared" si="40"/>
        <v>0</v>
      </c>
      <c r="K230" s="190"/>
      <c r="L230" s="190">
        <f t="shared" si="40"/>
        <v>0</v>
      </c>
      <c r="M230" s="190"/>
      <c r="N230" s="190">
        <f t="shared" si="40"/>
        <v>0</v>
      </c>
      <c r="O230" s="235">
        <f t="shared" si="38"/>
        <v>0</v>
      </c>
    </row>
    <row r="231" spans="1:15">
      <c r="A231" s="239" t="s">
        <v>136</v>
      </c>
      <c r="B231" s="119"/>
      <c r="C231" s="119"/>
      <c r="D231" s="119"/>
      <c r="E231" s="119"/>
      <c r="F231" s="119">
        <f>F219+F222+F225+F228</f>
        <v>0</v>
      </c>
      <c r="G231" s="119"/>
      <c r="H231" s="119">
        <f t="shared" si="40"/>
        <v>0</v>
      </c>
      <c r="I231" s="119"/>
      <c r="J231" s="119">
        <f t="shared" si="40"/>
        <v>0</v>
      </c>
      <c r="K231" s="119"/>
      <c r="L231" s="119">
        <f t="shared" si="40"/>
        <v>0</v>
      </c>
      <c r="M231" s="119"/>
      <c r="N231" s="119">
        <f t="shared" si="40"/>
        <v>0</v>
      </c>
      <c r="O231" s="240">
        <f t="shared" si="38"/>
        <v>0</v>
      </c>
    </row>
    <row r="232" spans="1:15" ht="14" thickBot="1">
      <c r="A232" s="241" t="s">
        <v>137</v>
      </c>
      <c r="B232" s="200"/>
      <c r="C232" s="200"/>
      <c r="D232" s="200"/>
      <c r="E232" s="200"/>
      <c r="F232" s="200">
        <f>SUM(F230:F231)</f>
        <v>0</v>
      </c>
      <c r="G232" s="200"/>
      <c r="H232" s="200">
        <f>SUM(H230:H231)</f>
        <v>0</v>
      </c>
      <c r="I232" s="200"/>
      <c r="J232" s="200">
        <f>SUM(J230:J231)</f>
        <v>0</v>
      </c>
      <c r="K232" s="200"/>
      <c r="L232" s="200">
        <f>SUM(L230:L231)</f>
        <v>0</v>
      </c>
      <c r="M232" s="200"/>
      <c r="N232" s="200">
        <f>SUM(N230:N231)</f>
        <v>0</v>
      </c>
      <c r="O232" s="242">
        <f t="shared" si="38"/>
        <v>0</v>
      </c>
    </row>
    <row r="233" spans="1:15" ht="14" thickBot="1">
      <c r="A233" s="101"/>
    </row>
    <row r="234" spans="1:15" ht="26" thickBot="1">
      <c r="A234" s="102"/>
      <c r="B234" s="103" t="s">
        <v>80</v>
      </c>
      <c r="C234" s="104" t="s">
        <v>77</v>
      </c>
      <c r="D234" s="105"/>
      <c r="E234" s="107" t="s">
        <v>91</v>
      </c>
      <c r="F234" s="236" t="s">
        <v>92</v>
      </c>
      <c r="G234" s="107" t="s">
        <v>93</v>
      </c>
      <c r="H234" s="236" t="s">
        <v>94</v>
      </c>
      <c r="I234" s="107" t="s">
        <v>95</v>
      </c>
      <c r="J234" s="236" t="s">
        <v>96</v>
      </c>
      <c r="K234" s="107" t="s">
        <v>97</v>
      </c>
      <c r="L234" s="236" t="s">
        <v>98</v>
      </c>
      <c r="M234" s="107" t="s">
        <v>99</v>
      </c>
      <c r="N234" s="290" t="s">
        <v>100</v>
      </c>
      <c r="O234" s="145" t="s">
        <v>16</v>
      </c>
    </row>
    <row r="235" spans="1:15">
      <c r="A235" s="20" t="s">
        <v>20</v>
      </c>
    </row>
    <row r="236" spans="1:15">
      <c r="A236" s="243" t="str">
        <f>A51</f>
        <v xml:space="preserve">    Name</v>
      </c>
      <c r="B236" s="244" t="str">
        <f>B51</f>
        <v>12-Month</v>
      </c>
      <c r="C236" s="244">
        <f>C51</f>
        <v>0</v>
      </c>
      <c r="D236" s="244"/>
      <c r="E236" s="244">
        <f>D51</f>
        <v>0</v>
      </c>
      <c r="F236" s="244">
        <f>F51*F$90</f>
        <v>0</v>
      </c>
      <c r="G236" s="244">
        <f>D51*InflationY2</f>
        <v>0</v>
      </c>
      <c r="H236" s="244">
        <f>H51*G$90</f>
        <v>0</v>
      </c>
      <c r="I236" s="244">
        <f>D51*InflationY3</f>
        <v>0</v>
      </c>
      <c r="J236" s="244">
        <f>J51*H$90</f>
        <v>0</v>
      </c>
      <c r="K236" s="244">
        <f>D51*InflationY4</f>
        <v>0</v>
      </c>
      <c r="L236" s="244">
        <f>L51*I$90</f>
        <v>0</v>
      </c>
      <c r="M236" s="244">
        <f>D51*InflationY5</f>
        <v>0</v>
      </c>
      <c r="N236" s="288">
        <f>N51*J$90</f>
        <v>0</v>
      </c>
      <c r="O236" s="289">
        <f t="shared" ref="O236:O289" si="41">F236+H236+J236+L236+N236</f>
        <v>0</v>
      </c>
    </row>
    <row r="237" spans="1:15">
      <c r="A237" s="90" t="s">
        <v>113</v>
      </c>
      <c r="F237" s="71">
        <f>PostDocIns/12*$C51*E51*InflationY1</f>
        <v>0</v>
      </c>
      <c r="H237" s="71">
        <f>PostDocIns/12*$C51*G51*InflationY2</f>
        <v>0</v>
      </c>
      <c r="J237" s="71">
        <f>PostDocIns/12*$C51*I51*InflationY3</f>
        <v>0</v>
      </c>
      <c r="L237" s="71">
        <f>PostDocIns/12*$C51*K51*InflationY4</f>
        <v>0</v>
      </c>
      <c r="N237" s="93">
        <f>PostDocIns/12*$C51*M51*InflationY5</f>
        <v>0</v>
      </c>
      <c r="O237" s="168">
        <f t="shared" si="41"/>
        <v>0</v>
      </c>
    </row>
    <row r="238" spans="1:15">
      <c r="A238" s="90" t="s">
        <v>142</v>
      </c>
      <c r="F238" s="1">
        <f>SUM(F236:F237)</f>
        <v>0</v>
      </c>
      <c r="H238" s="1">
        <f>SUM(H236:H237)</f>
        <v>0</v>
      </c>
      <c r="J238" s="1">
        <f>SUM(J236:J237)</f>
        <v>0</v>
      </c>
      <c r="L238" s="1">
        <f>SUM(L236:L237)</f>
        <v>0</v>
      </c>
      <c r="N238" s="91">
        <f>SUM(N236:N237)</f>
        <v>0</v>
      </c>
      <c r="O238" s="169">
        <f t="shared" si="41"/>
        <v>0</v>
      </c>
    </row>
    <row r="239" spans="1:15">
      <c r="A239" s="90" t="s">
        <v>134</v>
      </c>
      <c r="F239" s="71">
        <f>F51</f>
        <v>0</v>
      </c>
      <c r="H239" s="71">
        <f t="shared" ref="H239:N239" si="42">H51</f>
        <v>0</v>
      </c>
      <c r="J239" s="71">
        <f t="shared" si="42"/>
        <v>0</v>
      </c>
      <c r="L239" s="71">
        <f t="shared" si="42"/>
        <v>0</v>
      </c>
      <c r="N239" s="93">
        <f t="shared" si="42"/>
        <v>0</v>
      </c>
      <c r="O239" s="168">
        <f t="shared" si="41"/>
        <v>0</v>
      </c>
    </row>
    <row r="240" spans="1:15">
      <c r="A240" s="92" t="s">
        <v>133</v>
      </c>
      <c r="B240" s="71"/>
      <c r="C240" s="71"/>
      <c r="D240" s="71"/>
      <c r="E240" s="71"/>
      <c r="F240" s="71">
        <f>SUM(F238:F239)</f>
        <v>0</v>
      </c>
      <c r="G240" s="71"/>
      <c r="H240" s="71">
        <f>SUM(H238:H239)</f>
        <v>0</v>
      </c>
      <c r="I240" s="71"/>
      <c r="J240" s="71">
        <f>SUM(J238:J239)</f>
        <v>0</v>
      </c>
      <c r="K240" s="71"/>
      <c r="L240" s="71">
        <f>SUM(L238:L239)</f>
        <v>0</v>
      </c>
      <c r="M240" s="71"/>
      <c r="N240" s="93">
        <f>SUM(N238:N239)</f>
        <v>0</v>
      </c>
      <c r="O240" s="168">
        <f t="shared" si="41"/>
        <v>0</v>
      </c>
    </row>
    <row r="241" spans="1:15">
      <c r="A241" s="243" t="str">
        <f>A52</f>
        <v xml:space="preserve">    Name</v>
      </c>
      <c r="B241" s="244" t="str">
        <f>B52</f>
        <v>12-Month</v>
      </c>
      <c r="C241" s="244">
        <f>C52</f>
        <v>0</v>
      </c>
      <c r="D241" s="244"/>
      <c r="E241" s="244">
        <f>D52</f>
        <v>0</v>
      </c>
      <c r="F241" s="244">
        <f>F52*F$90</f>
        <v>0</v>
      </c>
      <c r="G241" s="244">
        <f>D52*InflationY2</f>
        <v>0</v>
      </c>
      <c r="H241" s="244">
        <f>H52*G$90</f>
        <v>0</v>
      </c>
      <c r="I241" s="244">
        <f>D52*InflationY3</f>
        <v>0</v>
      </c>
      <c r="J241" s="244">
        <f>J52*H$90</f>
        <v>0</v>
      </c>
      <c r="K241" s="244">
        <f>D52*InflationY4</f>
        <v>0</v>
      </c>
      <c r="L241" s="244">
        <f>L52*I$90</f>
        <v>0</v>
      </c>
      <c r="M241" s="244">
        <f>D52*InflationY5</f>
        <v>0</v>
      </c>
      <c r="N241" s="288">
        <f>N52*J$90</f>
        <v>0</v>
      </c>
      <c r="O241" s="289">
        <f t="shared" si="41"/>
        <v>0</v>
      </c>
    </row>
    <row r="242" spans="1:15">
      <c r="A242" s="90" t="s">
        <v>113</v>
      </c>
      <c r="F242" s="71">
        <f>PostDocIns/12*$C52*E52*InflationY1</f>
        <v>0</v>
      </c>
      <c r="H242" s="71">
        <f>PostDocIns/12*$C52*G52*InflationY2</f>
        <v>0</v>
      </c>
      <c r="J242" s="71">
        <f>PostDocIns/12*$C52*I52*InflationY3</f>
        <v>0</v>
      </c>
      <c r="L242" s="71">
        <f>PostDocIns/12*$C52*K52*InflationY4</f>
        <v>0</v>
      </c>
      <c r="N242" s="93">
        <f>PostDocIns/12*$C52*M52*InflationY5</f>
        <v>0</v>
      </c>
      <c r="O242" s="168">
        <f t="shared" si="41"/>
        <v>0</v>
      </c>
    </row>
    <row r="243" spans="1:15">
      <c r="A243" s="90" t="s">
        <v>142</v>
      </c>
      <c r="F243" s="1">
        <f>SUM(F241:F242)</f>
        <v>0</v>
      </c>
      <c r="H243" s="1">
        <f>SUM(H241:H242)</f>
        <v>0</v>
      </c>
      <c r="J243" s="1">
        <f>SUM(J241:J242)</f>
        <v>0</v>
      </c>
      <c r="L243" s="1">
        <f>SUM(L241:L242)</f>
        <v>0</v>
      </c>
      <c r="N243" s="91">
        <f>SUM(N241:N242)</f>
        <v>0</v>
      </c>
      <c r="O243" s="169">
        <f t="shared" si="41"/>
        <v>0</v>
      </c>
    </row>
    <row r="244" spans="1:15">
      <c r="A244" s="90" t="s">
        <v>134</v>
      </c>
      <c r="F244" s="71">
        <f>F52</f>
        <v>0</v>
      </c>
      <c r="H244" s="71">
        <f>H52</f>
        <v>0</v>
      </c>
      <c r="J244" s="71">
        <f>J52</f>
        <v>0</v>
      </c>
      <c r="L244" s="71">
        <f>L52</f>
        <v>0</v>
      </c>
      <c r="N244" s="93">
        <f>N52</f>
        <v>0</v>
      </c>
      <c r="O244" s="168">
        <f t="shared" si="41"/>
        <v>0</v>
      </c>
    </row>
    <row r="245" spans="1:15">
      <c r="A245" s="92" t="s">
        <v>133</v>
      </c>
      <c r="B245" s="71"/>
      <c r="C245" s="71"/>
      <c r="D245" s="71"/>
      <c r="E245" s="71"/>
      <c r="F245" s="71">
        <f>SUM(F243:F244)</f>
        <v>0</v>
      </c>
      <c r="G245" s="71"/>
      <c r="H245" s="71">
        <f>SUM(H243:H244)</f>
        <v>0</v>
      </c>
      <c r="I245" s="71"/>
      <c r="J245" s="71">
        <f>SUM(J243:J244)</f>
        <v>0</v>
      </c>
      <c r="K245" s="71"/>
      <c r="L245" s="71">
        <f>SUM(L243:L244)</f>
        <v>0</v>
      </c>
      <c r="M245" s="71"/>
      <c r="N245" s="93">
        <f>SUM(N243:N244)</f>
        <v>0</v>
      </c>
      <c r="O245" s="168">
        <f t="shared" si="41"/>
        <v>0</v>
      </c>
    </row>
    <row r="246" spans="1:15">
      <c r="A246" s="243" t="str">
        <f>A53</f>
        <v xml:space="preserve">    Name</v>
      </c>
      <c r="B246" s="244" t="str">
        <f>B53</f>
        <v>12-Month</v>
      </c>
      <c r="C246" s="244">
        <f>C53</f>
        <v>0</v>
      </c>
      <c r="D246" s="244"/>
      <c r="E246" s="244">
        <f>D53</f>
        <v>0</v>
      </c>
      <c r="F246" s="244">
        <f>F53*F$90</f>
        <v>0</v>
      </c>
      <c r="G246" s="244">
        <f>D53*InflationY2</f>
        <v>0</v>
      </c>
      <c r="H246" s="244">
        <f>H53*G$90</f>
        <v>0</v>
      </c>
      <c r="I246" s="244">
        <f>D53*InflationY3</f>
        <v>0</v>
      </c>
      <c r="J246" s="244">
        <f>J53*H$90</f>
        <v>0</v>
      </c>
      <c r="K246" s="244">
        <f>D53*InflationY4</f>
        <v>0</v>
      </c>
      <c r="L246" s="244">
        <f>L53*I$90</f>
        <v>0</v>
      </c>
      <c r="M246" s="244">
        <f>D53*InflationY5</f>
        <v>0</v>
      </c>
      <c r="N246" s="288">
        <f>N53*J$90</f>
        <v>0</v>
      </c>
      <c r="O246" s="289">
        <f t="shared" si="41"/>
        <v>0</v>
      </c>
    </row>
    <row r="247" spans="1:15">
      <c r="A247" s="90" t="s">
        <v>113</v>
      </c>
      <c r="F247" s="71">
        <f>PostDocIns/12*$C53*E53*InflationY1</f>
        <v>0</v>
      </c>
      <c r="H247" s="71">
        <f>PostDocIns/12*$C53*G53*InflationY2</f>
        <v>0</v>
      </c>
      <c r="J247" s="71">
        <f>PostDocIns/12*$C53*I53*InflationY3</f>
        <v>0</v>
      </c>
      <c r="L247" s="71">
        <f>PostDocIns/12*$C53*K53*InflationY4</f>
        <v>0</v>
      </c>
      <c r="N247" s="93">
        <f>PostDocIns/12*$C53*M53*InflationY5</f>
        <v>0</v>
      </c>
      <c r="O247" s="168">
        <f t="shared" si="41"/>
        <v>0</v>
      </c>
    </row>
    <row r="248" spans="1:15">
      <c r="A248" s="90" t="s">
        <v>142</v>
      </c>
      <c r="F248" s="1">
        <f>SUM(F246:F247)</f>
        <v>0</v>
      </c>
      <c r="H248" s="1">
        <f>SUM(H246:H247)</f>
        <v>0</v>
      </c>
      <c r="J248" s="1">
        <f>SUM(J246:J247)</f>
        <v>0</v>
      </c>
      <c r="L248" s="1">
        <f>SUM(L246:L247)</f>
        <v>0</v>
      </c>
      <c r="N248" s="91">
        <f>SUM(N246:N247)</f>
        <v>0</v>
      </c>
      <c r="O248" s="169">
        <f t="shared" si="41"/>
        <v>0</v>
      </c>
    </row>
    <row r="249" spans="1:15">
      <c r="A249" s="90" t="s">
        <v>134</v>
      </c>
      <c r="F249" s="71">
        <f>F53</f>
        <v>0</v>
      </c>
      <c r="H249" s="71">
        <f>H53</f>
        <v>0</v>
      </c>
      <c r="J249" s="71">
        <f>J53</f>
        <v>0</v>
      </c>
      <c r="L249" s="71">
        <f>L53</f>
        <v>0</v>
      </c>
      <c r="N249" s="93">
        <f>N53</f>
        <v>0</v>
      </c>
      <c r="O249" s="168">
        <f t="shared" si="41"/>
        <v>0</v>
      </c>
    </row>
    <row r="250" spans="1:15">
      <c r="A250" s="92" t="s">
        <v>133</v>
      </c>
      <c r="B250" s="71"/>
      <c r="C250" s="71"/>
      <c r="D250" s="71"/>
      <c r="E250" s="71"/>
      <c r="F250" s="71">
        <f>SUM(F248:F249)</f>
        <v>0</v>
      </c>
      <c r="G250" s="71"/>
      <c r="H250" s="71">
        <f>SUM(H248:H249)</f>
        <v>0</v>
      </c>
      <c r="I250" s="71"/>
      <c r="J250" s="71">
        <f>SUM(J248:J249)</f>
        <v>0</v>
      </c>
      <c r="K250" s="71"/>
      <c r="L250" s="71">
        <f>SUM(L248:L249)</f>
        <v>0</v>
      </c>
      <c r="M250" s="71"/>
      <c r="N250" s="93">
        <f>SUM(N248:N249)</f>
        <v>0</v>
      </c>
      <c r="O250" s="168">
        <f t="shared" si="41"/>
        <v>0</v>
      </c>
    </row>
    <row r="251" spans="1:15">
      <c r="A251" s="243" t="str">
        <f>A54</f>
        <v xml:space="preserve">    Name</v>
      </c>
      <c r="B251" s="244" t="str">
        <f>B54</f>
        <v>12-Month</v>
      </c>
      <c r="C251" s="244">
        <f>C54</f>
        <v>0</v>
      </c>
      <c r="D251" s="244"/>
      <c r="E251" s="244">
        <f>D54</f>
        <v>0</v>
      </c>
      <c r="F251" s="244">
        <f>F54*F$90</f>
        <v>0</v>
      </c>
      <c r="G251" s="244">
        <f>D54*InflationY2</f>
        <v>0</v>
      </c>
      <c r="H251" s="244">
        <f>H54*G$90</f>
        <v>0</v>
      </c>
      <c r="I251" s="244">
        <f>D54*InflationY3</f>
        <v>0</v>
      </c>
      <c r="J251" s="244">
        <f>J54*H$90</f>
        <v>0</v>
      </c>
      <c r="K251" s="244">
        <f>D54*InflationY4</f>
        <v>0</v>
      </c>
      <c r="L251" s="244">
        <f>L54*I$90</f>
        <v>0</v>
      </c>
      <c r="M251" s="244">
        <f>D54*InflationY5</f>
        <v>0</v>
      </c>
      <c r="N251" s="288">
        <f>N54*J$90</f>
        <v>0</v>
      </c>
      <c r="O251" s="289">
        <f t="shared" si="41"/>
        <v>0</v>
      </c>
    </row>
    <row r="252" spans="1:15">
      <c r="A252" s="90" t="s">
        <v>113</v>
      </c>
      <c r="F252" s="71">
        <f>PostDocIns/12*$C54*E54*InflationY1</f>
        <v>0</v>
      </c>
      <c r="H252" s="71">
        <f>PostDocIns/12*$C54*G54*InflationY2</f>
        <v>0</v>
      </c>
      <c r="J252" s="71">
        <f>PostDocIns/12*$C54*I54*InflationY3</f>
        <v>0</v>
      </c>
      <c r="L252" s="71">
        <f>PostDocIns/12*$C54*K54*InflationY4</f>
        <v>0</v>
      </c>
      <c r="N252" s="93">
        <f>PostDocIns/12*$C54*M54*InflationY5</f>
        <v>0</v>
      </c>
      <c r="O252" s="168">
        <f t="shared" si="41"/>
        <v>0</v>
      </c>
    </row>
    <row r="253" spans="1:15">
      <c r="A253" s="90" t="s">
        <v>142</v>
      </c>
      <c r="F253" s="1">
        <f>SUM(F251:F252)</f>
        <v>0</v>
      </c>
      <c r="H253" s="1">
        <f>SUM(H251:H252)</f>
        <v>0</v>
      </c>
      <c r="J253" s="1">
        <f>SUM(J251:J252)</f>
        <v>0</v>
      </c>
      <c r="L253" s="1">
        <f>SUM(L251:L252)</f>
        <v>0</v>
      </c>
      <c r="N253" s="91">
        <f>SUM(N251:N252)</f>
        <v>0</v>
      </c>
      <c r="O253" s="169">
        <f t="shared" si="41"/>
        <v>0</v>
      </c>
    </row>
    <row r="254" spans="1:15">
      <c r="A254" s="90" t="s">
        <v>134</v>
      </c>
      <c r="F254" s="71">
        <f>F54</f>
        <v>0</v>
      </c>
      <c r="H254" s="71">
        <f t="shared" ref="H254:N254" si="43">H54</f>
        <v>0</v>
      </c>
      <c r="J254" s="71">
        <f t="shared" si="43"/>
        <v>0</v>
      </c>
      <c r="L254" s="71">
        <f t="shared" si="43"/>
        <v>0</v>
      </c>
      <c r="N254" s="93">
        <f t="shared" si="43"/>
        <v>0</v>
      </c>
      <c r="O254" s="168">
        <f t="shared" si="41"/>
        <v>0</v>
      </c>
    </row>
    <row r="255" spans="1:15" ht="14" thickBot="1">
      <c r="A255" s="92" t="s">
        <v>133</v>
      </c>
      <c r="B255" s="71"/>
      <c r="C255" s="71"/>
      <c r="D255" s="71"/>
      <c r="E255" s="71"/>
      <c r="F255" s="71">
        <f>SUM(F253:F254)</f>
        <v>0</v>
      </c>
      <c r="G255" s="71"/>
      <c r="H255" s="71">
        <f>SUM(H253:H254)</f>
        <v>0</v>
      </c>
      <c r="I255" s="71"/>
      <c r="J255" s="71">
        <f>SUM(J253:J254)</f>
        <v>0</v>
      </c>
      <c r="K255" s="71"/>
      <c r="L255" s="71">
        <f>SUM(L253:L254)</f>
        <v>0</v>
      </c>
      <c r="M255" s="71"/>
      <c r="N255" s="93">
        <f>SUM(N253:N254)</f>
        <v>0</v>
      </c>
      <c r="O255" s="168">
        <f t="shared" si="41"/>
        <v>0</v>
      </c>
    </row>
    <row r="256" spans="1:15">
      <c r="A256" s="238" t="s">
        <v>135</v>
      </c>
      <c r="B256" s="190"/>
      <c r="C256" s="190"/>
      <c r="D256" s="190"/>
      <c r="E256" s="190"/>
      <c r="F256" s="190">
        <f>F238+F243+F248+F253</f>
        <v>0</v>
      </c>
      <c r="G256" s="190"/>
      <c r="H256" s="190">
        <f t="shared" ref="H256:N256" si="44">H238+H243+H248+H253</f>
        <v>0</v>
      </c>
      <c r="I256" s="190"/>
      <c r="J256" s="190">
        <f t="shared" si="44"/>
        <v>0</v>
      </c>
      <c r="K256" s="190"/>
      <c r="L256" s="190">
        <f t="shared" si="44"/>
        <v>0</v>
      </c>
      <c r="M256" s="190"/>
      <c r="N256" s="190">
        <f t="shared" si="44"/>
        <v>0</v>
      </c>
      <c r="O256" s="235">
        <f t="shared" si="41"/>
        <v>0</v>
      </c>
    </row>
    <row r="257" spans="1:15">
      <c r="A257" s="239" t="s">
        <v>136</v>
      </c>
      <c r="B257" s="119"/>
      <c r="C257" s="119"/>
      <c r="D257" s="119"/>
      <c r="E257" s="119"/>
      <c r="F257" s="119">
        <f t="shared" ref="F257:N258" si="45">F239+F244+F249+F254</f>
        <v>0</v>
      </c>
      <c r="G257" s="119"/>
      <c r="H257" s="119">
        <f t="shared" si="45"/>
        <v>0</v>
      </c>
      <c r="I257" s="119"/>
      <c r="J257" s="119">
        <f t="shared" si="45"/>
        <v>0</v>
      </c>
      <c r="K257" s="119"/>
      <c r="L257" s="119">
        <f t="shared" si="45"/>
        <v>0</v>
      </c>
      <c r="M257" s="119"/>
      <c r="N257" s="119">
        <f t="shared" si="45"/>
        <v>0</v>
      </c>
      <c r="O257" s="240">
        <f t="shared" si="41"/>
        <v>0</v>
      </c>
    </row>
    <row r="258" spans="1:15" ht="14" thickBot="1">
      <c r="A258" s="241" t="s">
        <v>137</v>
      </c>
      <c r="B258" s="200"/>
      <c r="C258" s="200"/>
      <c r="D258" s="200"/>
      <c r="E258" s="200"/>
      <c r="F258" s="200">
        <f t="shared" si="45"/>
        <v>0</v>
      </c>
      <c r="G258" s="200"/>
      <c r="H258" s="200">
        <f t="shared" si="45"/>
        <v>0</v>
      </c>
      <c r="I258" s="200"/>
      <c r="J258" s="200">
        <f t="shared" si="45"/>
        <v>0</v>
      </c>
      <c r="K258" s="200"/>
      <c r="L258" s="200">
        <f t="shared" si="45"/>
        <v>0</v>
      </c>
      <c r="M258" s="200"/>
      <c r="N258" s="200">
        <f t="shared" si="45"/>
        <v>0</v>
      </c>
      <c r="O258" s="242">
        <f t="shared" si="41"/>
        <v>0</v>
      </c>
    </row>
    <row r="259" spans="1:15" ht="14" thickBot="1">
      <c r="A259" s="101"/>
    </row>
    <row r="260" spans="1:15" ht="26" thickBot="1">
      <c r="A260" s="102"/>
      <c r="B260" s="103" t="s">
        <v>80</v>
      </c>
      <c r="C260" s="104" t="s">
        <v>77</v>
      </c>
      <c r="D260" s="105"/>
      <c r="E260" s="107" t="s">
        <v>91</v>
      </c>
      <c r="F260" s="236" t="s">
        <v>92</v>
      </c>
      <c r="G260" s="107" t="s">
        <v>93</v>
      </c>
      <c r="H260" s="236" t="s">
        <v>94</v>
      </c>
      <c r="I260" s="107" t="s">
        <v>95</v>
      </c>
      <c r="J260" s="236" t="s">
        <v>96</v>
      </c>
      <c r="K260" s="107" t="s">
        <v>97</v>
      </c>
      <c r="L260" s="236" t="s">
        <v>98</v>
      </c>
      <c r="M260" s="107" t="s">
        <v>99</v>
      </c>
      <c r="N260" s="290" t="s">
        <v>100</v>
      </c>
      <c r="O260" s="145" t="s">
        <v>16</v>
      </c>
    </row>
    <row r="261" spans="1:15">
      <c r="A261" s="30" t="s">
        <v>238</v>
      </c>
    </row>
    <row r="262" spans="1:15">
      <c r="A262" s="243" t="str">
        <f>A58</f>
        <v xml:space="preserve">    Name</v>
      </c>
      <c r="B262" s="244" t="str">
        <f>B58</f>
        <v>Select</v>
      </c>
      <c r="C262" s="244">
        <f>C58</f>
        <v>0</v>
      </c>
      <c r="D262" s="244"/>
      <c r="E262" s="244">
        <f>D58</f>
        <v>0</v>
      </c>
      <c r="F262" s="244">
        <f>F58*F$91</f>
        <v>0</v>
      </c>
      <c r="G262" s="244">
        <f>D58*InflationY2</f>
        <v>0</v>
      </c>
      <c r="H262" s="244">
        <f>H58*G$91</f>
        <v>0</v>
      </c>
      <c r="I262" s="244">
        <f>D58*InflationY3</f>
        <v>0</v>
      </c>
      <c r="J262" s="244">
        <f>J58*H$91</f>
        <v>0</v>
      </c>
      <c r="K262" s="244">
        <f>D58*InflationY4</f>
        <v>0</v>
      </c>
      <c r="L262" s="244">
        <f>L58*I$91</f>
        <v>0</v>
      </c>
      <c r="M262" s="244">
        <f>D58*InflationY5</f>
        <v>0</v>
      </c>
      <c r="N262" s="288">
        <f>N58*J$91</f>
        <v>0</v>
      </c>
      <c r="O262" s="289">
        <f t="shared" si="41"/>
        <v>0</v>
      </c>
    </row>
    <row r="263" spans="1:15">
      <c r="A263" s="90" t="s">
        <v>113</v>
      </c>
      <c r="F263" s="71">
        <f>IF($B58="PhD",PHDIns,0)/12*$C58*E58*InflationY1</f>
        <v>0</v>
      </c>
      <c r="H263" s="71">
        <f>IF($B58="PhD",PHDIns,0)/12*$C58*G58*InflationY2</f>
        <v>0</v>
      </c>
      <c r="J263" s="71">
        <f>IF($B58="PhD",PHDIns,0)/12*$C58*I58*InflationY3</f>
        <v>0</v>
      </c>
      <c r="L263" s="71">
        <f>IF($B58="PhD",PHDIns,0)/12*$C58*K58*InflationY4</f>
        <v>0</v>
      </c>
      <c r="N263" s="93">
        <f>IF($B58="PhD",PHDIns,0)/12*$C58*M58*InflationY5</f>
        <v>0</v>
      </c>
      <c r="O263" s="168">
        <f t="shared" si="41"/>
        <v>0</v>
      </c>
    </row>
    <row r="264" spans="1:15">
      <c r="A264" s="90" t="s">
        <v>142</v>
      </c>
      <c r="F264" s="1">
        <f>SUM(F262:F263)</f>
        <v>0</v>
      </c>
      <c r="H264" s="1">
        <f>SUM(H262:H263)</f>
        <v>0</v>
      </c>
      <c r="J264" s="1">
        <f>SUM(J262:J263)</f>
        <v>0</v>
      </c>
      <c r="L264" s="1">
        <f>SUM(L262:L263)</f>
        <v>0</v>
      </c>
      <c r="N264" s="91">
        <f>SUM(N262:N263)</f>
        <v>0</v>
      </c>
      <c r="O264" s="169">
        <f t="shared" si="41"/>
        <v>0</v>
      </c>
    </row>
    <row r="265" spans="1:15">
      <c r="A265" s="90" t="s">
        <v>134</v>
      </c>
      <c r="F265" s="71">
        <f>F58</f>
        <v>0</v>
      </c>
      <c r="H265" s="71">
        <f t="shared" ref="H265:N265" si="46">H58</f>
        <v>0</v>
      </c>
      <c r="J265" s="71">
        <f t="shared" si="46"/>
        <v>0</v>
      </c>
      <c r="L265" s="71">
        <f t="shared" si="46"/>
        <v>0</v>
      </c>
      <c r="N265" s="93">
        <f t="shared" si="46"/>
        <v>0</v>
      </c>
      <c r="O265" s="168">
        <f t="shared" si="41"/>
        <v>0</v>
      </c>
    </row>
    <row r="266" spans="1:15">
      <c r="A266" s="92" t="s">
        <v>133</v>
      </c>
      <c r="B266" s="71"/>
      <c r="C266" s="71"/>
      <c r="D266" s="71"/>
      <c r="E266" s="71"/>
      <c r="F266" s="71">
        <f>SUM(F264:F265)</f>
        <v>0</v>
      </c>
      <c r="G266" s="71"/>
      <c r="H266" s="71">
        <f>SUM(H264:H265)</f>
        <v>0</v>
      </c>
      <c r="I266" s="71"/>
      <c r="J266" s="71">
        <f>SUM(J264:J265)</f>
        <v>0</v>
      </c>
      <c r="K266" s="71"/>
      <c r="L266" s="71">
        <f>SUM(L264:L265)</f>
        <v>0</v>
      </c>
      <c r="M266" s="71"/>
      <c r="N266" s="93">
        <f>SUM(N264:N265)</f>
        <v>0</v>
      </c>
      <c r="O266" s="168">
        <f t="shared" si="41"/>
        <v>0</v>
      </c>
    </row>
    <row r="267" spans="1:15">
      <c r="A267" s="243" t="str">
        <f>A59</f>
        <v xml:space="preserve">    Name</v>
      </c>
      <c r="B267" s="244" t="str">
        <f>B59</f>
        <v>Select</v>
      </c>
      <c r="C267" s="244">
        <f>C59</f>
        <v>0</v>
      </c>
      <c r="D267" s="244"/>
      <c r="E267" s="244">
        <f>D59</f>
        <v>0</v>
      </c>
      <c r="F267" s="244">
        <f>F59*F$91</f>
        <v>0</v>
      </c>
      <c r="G267" s="244">
        <f>D59*InflationY2</f>
        <v>0</v>
      </c>
      <c r="H267" s="244">
        <f>H59*G$91</f>
        <v>0</v>
      </c>
      <c r="I267" s="244">
        <f>D59*InflationY3</f>
        <v>0</v>
      </c>
      <c r="J267" s="244">
        <f>J59*H$91</f>
        <v>0</v>
      </c>
      <c r="K267" s="244">
        <f>D59*InflationY4</f>
        <v>0</v>
      </c>
      <c r="L267" s="244">
        <f>L59*I$91</f>
        <v>0</v>
      </c>
      <c r="M267" s="244">
        <f>D59*InflationY5</f>
        <v>0</v>
      </c>
      <c r="N267" s="288">
        <f>N59*J$91</f>
        <v>0</v>
      </c>
      <c r="O267" s="289">
        <f t="shared" si="41"/>
        <v>0</v>
      </c>
    </row>
    <row r="268" spans="1:15">
      <c r="A268" s="90" t="s">
        <v>113</v>
      </c>
      <c r="F268" s="71">
        <f>IF($B59="PhD",PHDIns,0)/12*$C59*E59*InflationY1</f>
        <v>0</v>
      </c>
      <c r="H268" s="71">
        <f>IF($B59="PhD",PHDIns,0)/12*$C59*G59*InflationY2</f>
        <v>0</v>
      </c>
      <c r="J268" s="71">
        <f>IF($B59="PhD",PHDIns,0)/12*$C59*I59*InflationY3</f>
        <v>0</v>
      </c>
      <c r="L268" s="71">
        <f>IF($B59="PhD",PHDIns,0)/12*$C59*K59*InflationY4</f>
        <v>0</v>
      </c>
      <c r="N268" s="93">
        <f>IF($B59="PhD",PHDIns,0)/12*$C59*M59*InflationY5</f>
        <v>0</v>
      </c>
      <c r="O268" s="168">
        <f t="shared" si="41"/>
        <v>0</v>
      </c>
    </row>
    <row r="269" spans="1:15">
      <c r="A269" s="90" t="s">
        <v>142</v>
      </c>
      <c r="F269" s="1">
        <f>SUM(F267:F268)</f>
        <v>0</v>
      </c>
      <c r="H269" s="1">
        <f>SUM(H267:H268)</f>
        <v>0</v>
      </c>
      <c r="J269" s="1">
        <f>SUM(J267:J268)</f>
        <v>0</v>
      </c>
      <c r="L269" s="1">
        <f>SUM(L267:L268)</f>
        <v>0</v>
      </c>
      <c r="N269" s="91">
        <f>SUM(N267:N268)</f>
        <v>0</v>
      </c>
      <c r="O269" s="169">
        <f t="shared" si="41"/>
        <v>0</v>
      </c>
    </row>
    <row r="270" spans="1:15">
      <c r="A270" s="90" t="s">
        <v>134</v>
      </c>
      <c r="F270" s="71">
        <f>F59</f>
        <v>0</v>
      </c>
      <c r="H270" s="71">
        <f t="shared" ref="H270:N270" si="47">H59</f>
        <v>0</v>
      </c>
      <c r="J270" s="71">
        <f t="shared" si="47"/>
        <v>0</v>
      </c>
      <c r="L270" s="71">
        <f t="shared" si="47"/>
        <v>0</v>
      </c>
      <c r="N270" s="93">
        <f t="shared" si="47"/>
        <v>0</v>
      </c>
      <c r="O270" s="168">
        <f t="shared" si="41"/>
        <v>0</v>
      </c>
    </row>
    <row r="271" spans="1:15">
      <c r="A271" s="92" t="s">
        <v>133</v>
      </c>
      <c r="B271" s="71"/>
      <c r="C271" s="71"/>
      <c r="D271" s="71"/>
      <c r="E271" s="71"/>
      <c r="F271" s="71">
        <f>SUM(F269:F270)</f>
        <v>0</v>
      </c>
      <c r="G271" s="71"/>
      <c r="H271" s="71">
        <f>SUM(H269:H270)</f>
        <v>0</v>
      </c>
      <c r="I271" s="71"/>
      <c r="J271" s="71">
        <f>SUM(J269:J270)</f>
        <v>0</v>
      </c>
      <c r="K271" s="71"/>
      <c r="L271" s="71">
        <f>SUM(L269:L270)</f>
        <v>0</v>
      </c>
      <c r="M271" s="71"/>
      <c r="N271" s="93">
        <f>SUM(N269:N270)</f>
        <v>0</v>
      </c>
      <c r="O271" s="168">
        <f t="shared" si="41"/>
        <v>0</v>
      </c>
    </row>
    <row r="272" spans="1:15">
      <c r="A272" s="243" t="str">
        <f>A60</f>
        <v xml:space="preserve">    Name</v>
      </c>
      <c r="B272" s="244" t="str">
        <f>B60</f>
        <v>Select</v>
      </c>
      <c r="C272" s="244">
        <f>C60</f>
        <v>0</v>
      </c>
      <c r="D272" s="244"/>
      <c r="E272" s="244">
        <f>D60</f>
        <v>0</v>
      </c>
      <c r="F272" s="244">
        <f>F60*F$91</f>
        <v>0</v>
      </c>
      <c r="G272" s="244">
        <f>D60*InflationY2</f>
        <v>0</v>
      </c>
      <c r="H272" s="244">
        <f>H60*G$91</f>
        <v>0</v>
      </c>
      <c r="I272" s="244">
        <f>D60*InflationY3</f>
        <v>0</v>
      </c>
      <c r="J272" s="244">
        <f>J60*H$91</f>
        <v>0</v>
      </c>
      <c r="K272" s="244">
        <f>D60*InflationY4</f>
        <v>0</v>
      </c>
      <c r="L272" s="244">
        <f>L60*I$91</f>
        <v>0</v>
      </c>
      <c r="M272" s="244">
        <f>D60*InflationY5</f>
        <v>0</v>
      </c>
      <c r="N272" s="288">
        <f>N60*J$91</f>
        <v>0</v>
      </c>
      <c r="O272" s="289">
        <f t="shared" si="41"/>
        <v>0</v>
      </c>
    </row>
    <row r="273" spans="1:15">
      <c r="A273" s="90" t="s">
        <v>113</v>
      </c>
      <c r="F273" s="71">
        <f>IF($B60="PhD",PHDIns,0)/12*$C60*E60*InflationY1</f>
        <v>0</v>
      </c>
      <c r="H273" s="71">
        <f>IF($B60="PhD",PHDIns,0)/12*$C60*G60*InflationY2</f>
        <v>0</v>
      </c>
      <c r="J273" s="71">
        <f>IF($B60="PhD",PHDIns,0)/12*$C60*I60*InflationY3</f>
        <v>0</v>
      </c>
      <c r="L273" s="71">
        <f>IF($B60="PhD",PHDIns,0)/12*$C60*K60*InflationY4</f>
        <v>0</v>
      </c>
      <c r="N273" s="93">
        <f>IF($B60="PhD",PHDIns,0)/12*$C60*M60*InflationY5</f>
        <v>0</v>
      </c>
      <c r="O273" s="168">
        <f t="shared" si="41"/>
        <v>0</v>
      </c>
    </row>
    <row r="274" spans="1:15">
      <c r="A274" s="90" t="s">
        <v>142</v>
      </c>
      <c r="F274" s="1">
        <f>SUM(F272:F273)</f>
        <v>0</v>
      </c>
      <c r="H274" s="1">
        <f>SUM(H272:H273)</f>
        <v>0</v>
      </c>
      <c r="J274" s="1">
        <f>SUM(J272:J273)</f>
        <v>0</v>
      </c>
      <c r="L274" s="1">
        <f>SUM(L272:L273)</f>
        <v>0</v>
      </c>
      <c r="N274" s="91">
        <f>SUM(N272:N273)</f>
        <v>0</v>
      </c>
      <c r="O274" s="169">
        <f t="shared" si="41"/>
        <v>0</v>
      </c>
    </row>
    <row r="275" spans="1:15">
      <c r="A275" s="90" t="s">
        <v>134</v>
      </c>
      <c r="F275" s="71">
        <f>F60</f>
        <v>0</v>
      </c>
      <c r="H275" s="71">
        <f>H60</f>
        <v>0</v>
      </c>
      <c r="J275" s="71">
        <f>J60</f>
        <v>0</v>
      </c>
      <c r="L275" s="71">
        <f>L60</f>
        <v>0</v>
      </c>
      <c r="N275" s="93">
        <f>N60</f>
        <v>0</v>
      </c>
      <c r="O275" s="168">
        <f t="shared" si="41"/>
        <v>0</v>
      </c>
    </row>
    <row r="276" spans="1:15">
      <c r="A276" s="92" t="s">
        <v>133</v>
      </c>
      <c r="B276" s="71"/>
      <c r="C276" s="71"/>
      <c r="D276" s="71"/>
      <c r="E276" s="71"/>
      <c r="F276" s="71">
        <f>SUM(F274:F275)</f>
        <v>0</v>
      </c>
      <c r="G276" s="71"/>
      <c r="H276" s="71">
        <f>SUM(H274:H275)</f>
        <v>0</v>
      </c>
      <c r="I276" s="71"/>
      <c r="J276" s="71">
        <f>SUM(J274:J275)</f>
        <v>0</v>
      </c>
      <c r="K276" s="71"/>
      <c r="L276" s="71">
        <f>SUM(L274:L275)</f>
        <v>0</v>
      </c>
      <c r="M276" s="71"/>
      <c r="N276" s="93">
        <f>SUM(N274:N275)</f>
        <v>0</v>
      </c>
      <c r="O276" s="168">
        <f t="shared" si="41"/>
        <v>0</v>
      </c>
    </row>
    <row r="277" spans="1:15">
      <c r="A277" s="243" t="str">
        <f>A61</f>
        <v xml:space="preserve">    Name</v>
      </c>
      <c r="B277" s="244" t="str">
        <f>B61</f>
        <v>Select</v>
      </c>
      <c r="C277" s="244">
        <f>C61</f>
        <v>0</v>
      </c>
      <c r="D277" s="244"/>
      <c r="E277" s="244">
        <f>D61</f>
        <v>0</v>
      </c>
      <c r="F277" s="244">
        <f>F61*F$91</f>
        <v>0</v>
      </c>
      <c r="G277" s="244">
        <f>D61*InflationY2</f>
        <v>0</v>
      </c>
      <c r="H277" s="244">
        <f>H61*G$91</f>
        <v>0</v>
      </c>
      <c r="I277" s="244">
        <f>D61*InflationY3</f>
        <v>0</v>
      </c>
      <c r="J277" s="244">
        <f>J61*H$91</f>
        <v>0</v>
      </c>
      <c r="K277" s="244">
        <f>D61*InflationY4</f>
        <v>0</v>
      </c>
      <c r="L277" s="244">
        <f>L61*I$91</f>
        <v>0</v>
      </c>
      <c r="M277" s="244">
        <f>D61*InflationY5</f>
        <v>0</v>
      </c>
      <c r="N277" s="288">
        <f>N61*J$91</f>
        <v>0</v>
      </c>
      <c r="O277" s="289">
        <f t="shared" si="41"/>
        <v>0</v>
      </c>
    </row>
    <row r="278" spans="1:15">
      <c r="A278" s="90" t="s">
        <v>113</v>
      </c>
      <c r="F278" s="71">
        <f>IF($B61="PhD",PHDIns,0)/12*$C61*E61*InflationY1</f>
        <v>0</v>
      </c>
      <c r="H278" s="71">
        <f>IF($B61="PhD",PHDIns,0)/12*$C61*G61*InflationY2</f>
        <v>0</v>
      </c>
      <c r="J278" s="71">
        <f>IF($B61="PhD",PHDIns,0)/12*$C61*I61*InflationY3</f>
        <v>0</v>
      </c>
      <c r="L278" s="71">
        <f>IF($B61="PhD",PHDIns,0)/12*$C61*K61*InflationY4</f>
        <v>0</v>
      </c>
      <c r="N278" s="93">
        <f>IF($B61="PhD",PHDIns,0)/12*$C61*M61*InflationY5</f>
        <v>0</v>
      </c>
      <c r="O278" s="168">
        <f t="shared" si="41"/>
        <v>0</v>
      </c>
    </row>
    <row r="279" spans="1:15">
      <c r="A279" s="90" t="s">
        <v>142</v>
      </c>
      <c r="F279" s="1">
        <f>SUM(F277:F278)</f>
        <v>0</v>
      </c>
      <c r="H279" s="1">
        <f>SUM(H277:H278)</f>
        <v>0</v>
      </c>
      <c r="J279" s="1">
        <f>SUM(J277:J278)</f>
        <v>0</v>
      </c>
      <c r="L279" s="1">
        <f>SUM(L277:L278)</f>
        <v>0</v>
      </c>
      <c r="N279" s="91">
        <f>SUM(N277:N278)</f>
        <v>0</v>
      </c>
      <c r="O279" s="169">
        <f t="shared" si="41"/>
        <v>0</v>
      </c>
    </row>
    <row r="280" spans="1:15">
      <c r="A280" s="90" t="s">
        <v>134</v>
      </c>
      <c r="F280" s="71">
        <f>F61</f>
        <v>0</v>
      </c>
      <c r="H280" s="71">
        <f>H61</f>
        <v>0</v>
      </c>
      <c r="J280" s="71">
        <f>J61</f>
        <v>0</v>
      </c>
      <c r="L280" s="71">
        <f>L61</f>
        <v>0</v>
      </c>
      <c r="N280" s="93">
        <f>N61</f>
        <v>0</v>
      </c>
      <c r="O280" s="168">
        <f t="shared" si="41"/>
        <v>0</v>
      </c>
    </row>
    <row r="281" spans="1:15">
      <c r="A281" s="92" t="s">
        <v>133</v>
      </c>
      <c r="B281" s="71"/>
      <c r="C281" s="71"/>
      <c r="D281" s="71"/>
      <c r="E281" s="71"/>
      <c r="F281" s="71">
        <f>SUM(F279:F280)</f>
        <v>0</v>
      </c>
      <c r="G281" s="71"/>
      <c r="H281" s="71">
        <f>SUM(H279:H280)</f>
        <v>0</v>
      </c>
      <c r="I281" s="71"/>
      <c r="J281" s="71">
        <f>SUM(J279:J280)</f>
        <v>0</v>
      </c>
      <c r="K281" s="71"/>
      <c r="L281" s="71">
        <f>SUM(L279:L280)</f>
        <v>0</v>
      </c>
      <c r="M281" s="71"/>
      <c r="N281" s="93">
        <f>SUM(N279:N280)</f>
        <v>0</v>
      </c>
      <c r="O281" s="168">
        <f t="shared" si="41"/>
        <v>0</v>
      </c>
    </row>
    <row r="282" spans="1:15">
      <c r="A282" s="243" t="str">
        <f>A62</f>
        <v xml:space="preserve">    Name</v>
      </c>
      <c r="B282" s="244" t="str">
        <f>B62</f>
        <v>Select</v>
      </c>
      <c r="C282" s="244">
        <f>C62</f>
        <v>0</v>
      </c>
      <c r="D282" s="244"/>
      <c r="E282" s="244">
        <f>D62</f>
        <v>0</v>
      </c>
      <c r="F282" s="244">
        <f>F62*F$91</f>
        <v>0</v>
      </c>
      <c r="G282" s="244">
        <f>D62*InflationY2</f>
        <v>0</v>
      </c>
      <c r="H282" s="244">
        <f>H62*G$91</f>
        <v>0</v>
      </c>
      <c r="I282" s="244">
        <f>D62*InflationY3</f>
        <v>0</v>
      </c>
      <c r="J282" s="244">
        <f>J62*H$91</f>
        <v>0</v>
      </c>
      <c r="K282" s="244">
        <f>D62*InflationY4</f>
        <v>0</v>
      </c>
      <c r="L282" s="244">
        <f>L62*I$91</f>
        <v>0</v>
      </c>
      <c r="M282" s="244">
        <f>D62*InflationY5</f>
        <v>0</v>
      </c>
      <c r="N282" s="288">
        <f>N62*J$91</f>
        <v>0</v>
      </c>
      <c r="O282" s="289">
        <f t="shared" si="41"/>
        <v>0</v>
      </c>
    </row>
    <row r="283" spans="1:15">
      <c r="A283" s="90" t="s">
        <v>113</v>
      </c>
      <c r="F283" s="71">
        <f>IF($B62="PhD",PHDIns,0)/12*$C62*E62*InflationY1</f>
        <v>0</v>
      </c>
      <c r="H283" s="71">
        <f>IF($B62="PhD",PHDIns,0)/12*$C62*G62*InflationY2</f>
        <v>0</v>
      </c>
      <c r="J283" s="71">
        <f>IF($B62="PhD",PHDIns,0)/12*$C62*I62*InflationY3</f>
        <v>0</v>
      </c>
      <c r="L283" s="71">
        <f>IF($B62="PhD",PHDIns,0)/12*$C62*K62*InflationY4</f>
        <v>0</v>
      </c>
      <c r="N283" s="93">
        <f>IF($B62="PhD",PHDIns,0)/12*$C62*M62*InflationY5</f>
        <v>0</v>
      </c>
      <c r="O283" s="168">
        <f t="shared" si="41"/>
        <v>0</v>
      </c>
    </row>
    <row r="284" spans="1:15">
      <c r="A284" s="90" t="s">
        <v>142</v>
      </c>
      <c r="F284" s="1">
        <f>SUM(F282:F283)</f>
        <v>0</v>
      </c>
      <c r="H284" s="1">
        <f>SUM(H282:H283)</f>
        <v>0</v>
      </c>
      <c r="J284" s="1">
        <f>SUM(J282:J283)</f>
        <v>0</v>
      </c>
      <c r="L284" s="1">
        <f>SUM(L282:L283)</f>
        <v>0</v>
      </c>
      <c r="N284" s="91">
        <f>SUM(N282:N283)</f>
        <v>0</v>
      </c>
      <c r="O284" s="169">
        <f t="shared" si="41"/>
        <v>0</v>
      </c>
    </row>
    <row r="285" spans="1:15">
      <c r="A285" s="90" t="s">
        <v>134</v>
      </c>
      <c r="F285" s="71">
        <f>F62</f>
        <v>0</v>
      </c>
      <c r="H285" s="71">
        <f t="shared" ref="H285:N285" si="48">H62</f>
        <v>0</v>
      </c>
      <c r="J285" s="71">
        <f t="shared" si="48"/>
        <v>0</v>
      </c>
      <c r="L285" s="71">
        <f t="shared" si="48"/>
        <v>0</v>
      </c>
      <c r="N285" s="93">
        <f t="shared" si="48"/>
        <v>0</v>
      </c>
      <c r="O285" s="168">
        <f t="shared" si="41"/>
        <v>0</v>
      </c>
    </row>
    <row r="286" spans="1:15" ht="14" thickBot="1">
      <c r="A286" s="92" t="s">
        <v>133</v>
      </c>
      <c r="B286" s="71"/>
      <c r="C286" s="71"/>
      <c r="D286" s="71"/>
      <c r="E286" s="71"/>
      <c r="F286" s="71">
        <f>SUM(F284:F285)</f>
        <v>0</v>
      </c>
      <c r="G286" s="71"/>
      <c r="H286" s="71">
        <f>SUM(H284:H285)</f>
        <v>0</v>
      </c>
      <c r="I286" s="71"/>
      <c r="J286" s="71">
        <f>SUM(J284:J285)</f>
        <v>0</v>
      </c>
      <c r="K286" s="71"/>
      <c r="L286" s="71">
        <f>SUM(L284:L285)</f>
        <v>0</v>
      </c>
      <c r="M286" s="71"/>
      <c r="N286" s="93">
        <f>SUM(N284:N285)</f>
        <v>0</v>
      </c>
      <c r="O286" s="168">
        <f t="shared" si="41"/>
        <v>0</v>
      </c>
    </row>
    <row r="287" spans="1:15">
      <c r="A287" s="238" t="s">
        <v>135</v>
      </c>
      <c r="B287" s="190"/>
      <c r="C287" s="190"/>
      <c r="D287" s="190"/>
      <c r="E287" s="190"/>
      <c r="F287" s="190">
        <f>F264+F269+F284+F274+F279</f>
        <v>0</v>
      </c>
      <c r="G287" s="190"/>
      <c r="H287" s="190">
        <f t="shared" ref="H287:N289" si="49">H264+H269+H284+H274+H279</f>
        <v>0</v>
      </c>
      <c r="I287" s="190"/>
      <c r="J287" s="190">
        <f t="shared" si="49"/>
        <v>0</v>
      </c>
      <c r="K287" s="190"/>
      <c r="L287" s="190">
        <f t="shared" si="49"/>
        <v>0</v>
      </c>
      <c r="M287" s="190"/>
      <c r="N287" s="190">
        <f t="shared" si="49"/>
        <v>0</v>
      </c>
      <c r="O287" s="240">
        <f t="shared" si="41"/>
        <v>0</v>
      </c>
    </row>
    <row r="288" spans="1:15">
      <c r="A288" s="239" t="s">
        <v>136</v>
      </c>
      <c r="B288" s="119"/>
      <c r="C288" s="119"/>
      <c r="D288" s="119"/>
      <c r="E288" s="119"/>
      <c r="F288" s="119">
        <f>F265+F270+F285+F275+F280</f>
        <v>0</v>
      </c>
      <c r="G288" s="119"/>
      <c r="H288" s="119">
        <f t="shared" si="49"/>
        <v>0</v>
      </c>
      <c r="I288" s="119"/>
      <c r="J288" s="119">
        <f t="shared" si="49"/>
        <v>0</v>
      </c>
      <c r="K288" s="119"/>
      <c r="L288" s="119">
        <f t="shared" si="49"/>
        <v>0</v>
      </c>
      <c r="M288" s="119"/>
      <c r="N288" s="119">
        <f t="shared" si="49"/>
        <v>0</v>
      </c>
      <c r="O288" s="240">
        <f t="shared" si="41"/>
        <v>0</v>
      </c>
    </row>
    <row r="289" spans="1:15" ht="14" thickBot="1">
      <c r="A289" s="241" t="s">
        <v>137</v>
      </c>
      <c r="B289" s="200"/>
      <c r="C289" s="200"/>
      <c r="D289" s="200"/>
      <c r="E289" s="200"/>
      <c r="F289" s="200">
        <f>F266+F271+F286+F276+F281</f>
        <v>0</v>
      </c>
      <c r="G289" s="200"/>
      <c r="H289" s="200">
        <f t="shared" si="49"/>
        <v>0</v>
      </c>
      <c r="I289" s="200"/>
      <c r="J289" s="200">
        <f t="shared" si="49"/>
        <v>0</v>
      </c>
      <c r="K289" s="200"/>
      <c r="L289" s="200">
        <f t="shared" si="49"/>
        <v>0</v>
      </c>
      <c r="M289" s="200"/>
      <c r="N289" s="200">
        <f t="shared" si="49"/>
        <v>0</v>
      </c>
      <c r="O289" s="242">
        <f t="shared" si="41"/>
        <v>0</v>
      </c>
    </row>
  </sheetData>
  <sheetProtection formatRows="0"/>
  <mergeCells count="8">
    <mergeCell ref="A1:O3"/>
    <mergeCell ref="L85:O91"/>
    <mergeCell ref="A5:F5"/>
    <mergeCell ref="A6:F6"/>
    <mergeCell ref="G6:H6"/>
    <mergeCell ref="A7:F7"/>
    <mergeCell ref="G7:H7"/>
    <mergeCell ref="A81:O81"/>
  </mergeCells>
  <dataValidations count="7">
    <dataValidation type="list" operator="equal" allowBlank="1" showInputMessage="1" showErrorMessage="1" errorTitle="Choose Contract Type" error="Choose a contract type using the drop down list rather than entering free text." promptTitle="Contract Type" prompt="Enter the contract type for this person - either 9-month or 12-month." sqref="B11:B20 B51:B54" xr:uid="{00000000-0002-0000-0500-000000000000}">
      <formula1>"Select,9-Month,12-Month"</formula1>
    </dataValidation>
    <dataValidation type="list" allowBlank="1" showInputMessage="1" showErrorMessage="1" sqref="B58:B62" xr:uid="{00000000-0002-0000-0500-000001000000}">
      <formula1>"Select,Masters,PhD"</formula1>
    </dataValidation>
    <dataValidation type="decimal" operator="lessThanOrEqual" allowBlank="1" showInputMessage="1" showErrorMessage="1" sqref="C37:C40" xr:uid="{00000000-0002-0000-0500-000002000000}">
      <formula1>12</formula1>
    </dataValidation>
    <dataValidation type="whole" allowBlank="1" showInputMessage="1" showErrorMessage="1" errorTitle="Salary Cap" error="If the NIH Salary Cap is in effect, all salaries must be set at that level or lower ($183,300 in 2015)." sqref="D37:D40 D11:D20 D24:D33" xr:uid="{00000000-0002-0000-0500-000003000000}">
      <formula1>0</formula1>
      <formula2>$D$96</formula2>
    </dataValidation>
    <dataValidation type="decimal" operator="lessThanOrEqual" allowBlank="1" showInputMessage="1" showErrorMessage="1" sqref="C24:C33" xr:uid="{00000000-0002-0000-0500-000004000000}">
      <formula1>3</formula1>
    </dataValidation>
    <dataValidation type="decimal" allowBlank="1" showInputMessage="1" showErrorMessage="1" sqref="F95:J96 L95:L96 F86:J91" xr:uid="{00000000-0002-0000-0500-000005000000}">
      <formula1>0</formula1>
      <formula2>1</formula2>
    </dataValidation>
    <dataValidation type="decimal" allowBlank="1" showInputMessage="1" showErrorMessage="1" errorTitle="Incorrect Number of Months" error="The number of months must be less than or equal to the number of months in the Contract Type. Summer salary for 9-month employees should be entered in the section below." sqref="C11:C20 C58:C62 C51:C54" xr:uid="{00000000-0002-0000-0500-000006000000}">
      <formula1>0</formula1>
      <formula2>IF(B11="9-Month",9,12)</formula2>
    </dataValidation>
  </dataValidations>
  <pageMargins left="0.25" right="0.25" top="0.4" bottom="0" header="0" footer="0"/>
  <pageSetup scale="72" orientation="portrait" r:id="rId1"/>
  <headerFooter alignWithMargins="0">
    <oddHeader>&amp;R Page &amp;P</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codeName="Sheet7">
    <tabColor theme="5" tint="0.79998168889431442"/>
    <pageSetUpPr fitToPage="1"/>
  </sheetPr>
  <dimension ref="A1:J77"/>
  <sheetViews>
    <sheetView zoomScale="125" zoomScaleNormal="125" zoomScalePageLayoutView="125" workbookViewId="0">
      <pane ySplit="9" topLeftCell="A67" activePane="bottomLeft" state="frozenSplit"/>
      <selection pane="bottomLeft" activeCell="B71" sqref="B71"/>
    </sheetView>
  </sheetViews>
  <sheetFormatPr baseColWidth="10" defaultColWidth="11.42578125" defaultRowHeight="13"/>
  <cols>
    <col min="1" max="1" width="41" style="1" customWidth="1"/>
    <col min="2" max="7" width="12.7109375" style="1" customWidth="1"/>
    <col min="8" max="8" width="13.28515625" style="1" customWidth="1"/>
    <col min="9" max="9" width="11.42578125" style="1"/>
    <col min="10" max="10" width="9.28515625" style="1" customWidth="1"/>
    <col min="11" max="16384" width="11.42578125" style="1"/>
  </cols>
  <sheetData>
    <row r="1" spans="1:10" ht="11.5" customHeight="1">
      <c r="A1" s="424" t="s">
        <v>256</v>
      </c>
      <c r="B1" s="424"/>
      <c r="C1" s="424"/>
      <c r="D1" s="424"/>
      <c r="E1" s="424"/>
      <c r="F1" s="424"/>
      <c r="G1" s="424"/>
      <c r="H1" s="424"/>
    </row>
    <row r="2" spans="1:10">
      <c r="A2" s="424"/>
      <c r="B2" s="424"/>
      <c r="C2" s="424"/>
      <c r="D2" s="424"/>
      <c r="E2" s="424"/>
      <c r="F2" s="424"/>
      <c r="G2" s="424"/>
      <c r="H2" s="424"/>
    </row>
    <row r="3" spans="1:10" ht="35" customHeight="1" thickBot="1">
      <c r="A3" s="425"/>
      <c r="B3" s="425"/>
      <c r="C3" s="425"/>
      <c r="D3" s="425"/>
      <c r="E3" s="425"/>
      <c r="F3" s="425"/>
      <c r="G3" s="425"/>
      <c r="H3" s="425"/>
    </row>
    <row r="4" spans="1:10" s="53" customFormat="1" ht="14">
      <c r="A4" s="186"/>
      <c r="B4" s="188"/>
      <c r="C4" s="188"/>
      <c r="D4" s="189" t="s">
        <v>222</v>
      </c>
      <c r="E4" s="188"/>
      <c r="F4" s="188"/>
      <c r="G4" s="188"/>
      <c r="H4" s="245"/>
    </row>
    <row r="5" spans="1:10">
      <c r="A5" s="315" t="str">
        <f>piname</f>
        <v>PI Name</v>
      </c>
      <c r="B5" s="246"/>
      <c r="C5" s="247"/>
      <c r="D5" s="119"/>
      <c r="E5" s="191" t="s">
        <v>76</v>
      </c>
      <c r="F5" s="248" t="str">
        <f>creationdate</f>
        <v>Date</v>
      </c>
      <c r="G5" s="193"/>
      <c r="H5" s="249"/>
    </row>
    <row r="6" spans="1:10">
      <c r="A6" s="441" t="str">
        <f>proposaltitle</f>
        <v>Enter Title</v>
      </c>
      <c r="B6" s="442"/>
      <c r="C6" s="442"/>
      <c r="D6" s="437" t="s">
        <v>44</v>
      </c>
      <c r="E6" s="437"/>
      <c r="F6" s="248" t="str">
        <f>projstartdate</f>
        <v>Date</v>
      </c>
      <c r="G6" s="195" t="s">
        <v>45</v>
      </c>
      <c r="H6" s="250" t="str">
        <f>projenddate</f>
        <v>Date</v>
      </c>
    </row>
    <row r="7" spans="1:10" ht="14" thickBot="1">
      <c r="A7" s="316" t="str">
        <f>sponsor</f>
        <v>Enter Sponsor</v>
      </c>
      <c r="B7" s="251"/>
      <c r="C7" s="200"/>
      <c r="D7" s="440" t="s">
        <v>118</v>
      </c>
      <c r="E7" s="440"/>
      <c r="F7" s="197">
        <f>Inflation</f>
        <v>0.03</v>
      </c>
      <c r="G7" s="198"/>
      <c r="H7" s="252"/>
    </row>
    <row r="8" spans="1:10" ht="14" thickBot="1">
      <c r="A8" s="268"/>
      <c r="B8" s="46"/>
      <c r="C8" s="46"/>
      <c r="D8" s="46"/>
      <c r="E8" s="46"/>
      <c r="F8" s="46"/>
      <c r="H8" s="164"/>
    </row>
    <row r="9" spans="1:10" ht="14" thickBot="1">
      <c r="A9" s="172"/>
      <c r="B9" s="173" t="s">
        <v>206</v>
      </c>
      <c r="C9" s="317" t="s">
        <v>207</v>
      </c>
      <c r="D9" s="173" t="s">
        <v>208</v>
      </c>
      <c r="E9" s="317" t="s">
        <v>209</v>
      </c>
      <c r="F9" s="173" t="s">
        <v>210</v>
      </c>
      <c r="G9" s="257" t="s">
        <v>16</v>
      </c>
      <c r="H9" s="174" t="s">
        <v>22</v>
      </c>
    </row>
    <row r="10" spans="1:10">
      <c r="A10" s="314" t="s">
        <v>67</v>
      </c>
      <c r="B10" s="46">
        <f>FARateY1</f>
        <v>0.51</v>
      </c>
      <c r="C10" s="253">
        <f>FARateY2</f>
        <v>0.51</v>
      </c>
      <c r="D10" s="46">
        <f>FARateY3</f>
        <v>0.51</v>
      </c>
      <c r="E10" s="253">
        <f>FARateY4</f>
        <v>0.51</v>
      </c>
      <c r="F10" s="46">
        <f>FARateY5</f>
        <v>0.51</v>
      </c>
      <c r="G10" s="258"/>
      <c r="H10" s="278"/>
    </row>
    <row r="11" spans="1:10">
      <c r="A11" s="10" t="s">
        <v>232</v>
      </c>
      <c r="B11" s="10">
        <f>+'Cost-Share Personnel'!F21</f>
        <v>0</v>
      </c>
      <c r="C11" s="281">
        <f>+'Cost-Share Personnel'!H21</f>
        <v>0</v>
      </c>
      <c r="D11" s="10">
        <f>+'Cost-Share Personnel'!J21</f>
        <v>0</v>
      </c>
      <c r="E11" s="281">
        <f>+'Cost-Share Personnel'!L21</f>
        <v>0</v>
      </c>
      <c r="F11" s="10">
        <f>+'Cost-Share Personnel'!N21</f>
        <v>0</v>
      </c>
      <c r="G11" s="240">
        <f t="shared" ref="G11:G17" si="0">SUM(B11:F11)</f>
        <v>0</v>
      </c>
      <c r="H11" s="278"/>
      <c r="J11" s="9"/>
    </row>
    <row r="12" spans="1:10">
      <c r="A12" s="10" t="s">
        <v>233</v>
      </c>
      <c r="B12" s="10">
        <f>+'Cost-Share Personnel'!F34</f>
        <v>0</v>
      </c>
      <c r="C12" s="281">
        <f>+'Cost-Share Personnel'!H34</f>
        <v>0</v>
      </c>
      <c r="D12" s="10">
        <f>+'Cost-Share Personnel'!J34</f>
        <v>0</v>
      </c>
      <c r="E12" s="281">
        <f>+'Cost-Share Personnel'!L34</f>
        <v>0</v>
      </c>
      <c r="F12" s="10">
        <f>+'Cost-Share Personnel'!N34</f>
        <v>0</v>
      </c>
      <c r="G12" s="240">
        <f>SUM(B12:F12)</f>
        <v>0</v>
      </c>
      <c r="H12" s="278"/>
      <c r="J12" s="9"/>
    </row>
    <row r="13" spans="1:10">
      <c r="A13" s="10" t="s">
        <v>234</v>
      </c>
      <c r="B13" s="10">
        <f>+'Cost-Share Personnel'!F41</f>
        <v>0</v>
      </c>
      <c r="C13" s="281">
        <f>+'Cost-Share Personnel'!H41</f>
        <v>0</v>
      </c>
      <c r="D13" s="10">
        <f>+'Cost-Share Personnel'!J41</f>
        <v>0</v>
      </c>
      <c r="E13" s="281">
        <f>+'Cost-Share Personnel'!L41</f>
        <v>0</v>
      </c>
      <c r="F13" s="10">
        <f>+'Cost-Share Personnel'!N41</f>
        <v>0</v>
      </c>
      <c r="G13" s="240">
        <f t="shared" si="0"/>
        <v>0</v>
      </c>
      <c r="H13" s="278"/>
      <c r="J13" s="9"/>
    </row>
    <row r="14" spans="1:10">
      <c r="A14" s="10" t="s">
        <v>70</v>
      </c>
      <c r="B14" s="10">
        <f>+'Cost-Share Personnel'!F48</f>
        <v>0</v>
      </c>
      <c r="C14" s="281">
        <f>+'Cost-Share Personnel'!H48</f>
        <v>0</v>
      </c>
      <c r="D14" s="10">
        <f>+'Cost-Share Personnel'!J48</f>
        <v>0</v>
      </c>
      <c r="E14" s="281">
        <f>+'Cost-Share Personnel'!L48</f>
        <v>0</v>
      </c>
      <c r="F14" s="10">
        <f>+'Cost-Share Personnel'!N48</f>
        <v>0</v>
      </c>
      <c r="G14" s="240">
        <f t="shared" si="0"/>
        <v>0</v>
      </c>
      <c r="H14" s="278"/>
      <c r="J14" s="9"/>
    </row>
    <row r="15" spans="1:10">
      <c r="A15" s="1" t="s">
        <v>154</v>
      </c>
      <c r="B15" s="10">
        <f>+'Cost-Share Personnel'!F55</f>
        <v>0</v>
      </c>
      <c r="C15" s="281">
        <f>+'Cost-Share Personnel'!H55</f>
        <v>0</v>
      </c>
      <c r="D15" s="10">
        <f>+'Cost-Share Personnel'!J55</f>
        <v>0</v>
      </c>
      <c r="E15" s="281">
        <f>+'Cost-Share Personnel'!L55</f>
        <v>0</v>
      </c>
      <c r="F15" s="10">
        <f>+'Cost-Share Personnel'!N55</f>
        <v>0</v>
      </c>
      <c r="G15" s="240">
        <f t="shared" si="0"/>
        <v>0</v>
      </c>
      <c r="H15" s="278"/>
      <c r="J15" s="9"/>
    </row>
    <row r="16" spans="1:10">
      <c r="A16" s="1" t="s">
        <v>238</v>
      </c>
      <c r="B16" s="10">
        <f>+'Cost-Share Personnel'!F63</f>
        <v>0</v>
      </c>
      <c r="C16" s="281">
        <f>+'Cost-Share Personnel'!H63</f>
        <v>0</v>
      </c>
      <c r="D16" s="10">
        <f>+'Cost-Share Personnel'!J63</f>
        <v>0</v>
      </c>
      <c r="E16" s="281">
        <f>+'Cost-Share Personnel'!L63</f>
        <v>0</v>
      </c>
      <c r="F16" s="10">
        <f>+'Cost-Share Personnel'!N63</f>
        <v>0</v>
      </c>
      <c r="G16" s="240">
        <f t="shared" si="0"/>
        <v>0</v>
      </c>
      <c r="H16" s="278"/>
      <c r="J16" s="9"/>
    </row>
    <row r="17" spans="1:10">
      <c r="A17" s="270" t="s">
        <v>46</v>
      </c>
      <c r="B17" s="47">
        <f>SUM(B11:B16)</f>
        <v>0</v>
      </c>
      <c r="C17" s="254">
        <f>SUM(C11:C16)</f>
        <v>0</v>
      </c>
      <c r="D17" s="47">
        <f>SUM(D11:D16)</f>
        <v>0</v>
      </c>
      <c r="E17" s="254">
        <f>SUM(E11:E16)</f>
        <v>0</v>
      </c>
      <c r="F17" s="47">
        <f>SUM(F11:F16)</f>
        <v>0</v>
      </c>
      <c r="G17" s="259">
        <f t="shared" si="0"/>
        <v>0</v>
      </c>
      <c r="H17" s="278"/>
      <c r="J17" s="9"/>
    </row>
    <row r="18" spans="1:10">
      <c r="A18" s="271"/>
      <c r="B18" s="171"/>
      <c r="C18" s="244"/>
      <c r="D18" s="171"/>
      <c r="E18" s="244"/>
      <c r="F18" s="171"/>
      <c r="G18" s="240"/>
      <c r="H18" s="278"/>
      <c r="J18" s="9"/>
    </row>
    <row r="19" spans="1:10">
      <c r="A19" s="272" t="s">
        <v>130</v>
      </c>
      <c r="B19" s="71">
        <f>+'Cost-Share Personnel'!F74</f>
        <v>0</v>
      </c>
      <c r="C19" s="255">
        <f>+'Cost-Share Personnel'!H74</f>
        <v>0</v>
      </c>
      <c r="D19" s="71">
        <f>+'Cost-Share Personnel'!J74</f>
        <v>0</v>
      </c>
      <c r="E19" s="255">
        <f>+'Cost-Share Personnel'!L74</f>
        <v>0</v>
      </c>
      <c r="F19" s="71">
        <f>+'Cost-Share Personnel'!N74</f>
        <v>0</v>
      </c>
      <c r="G19" s="260">
        <f>SUM(B19:F19)</f>
        <v>0</v>
      </c>
      <c r="H19" s="278"/>
      <c r="J19" s="9"/>
    </row>
    <row r="20" spans="1:10">
      <c r="A20" s="273"/>
      <c r="B20" s="171"/>
      <c r="C20" s="244"/>
      <c r="D20" s="171"/>
      <c r="E20" s="244"/>
      <c r="F20" s="171"/>
      <c r="G20" s="240"/>
      <c r="H20" s="278"/>
      <c r="J20" s="9"/>
    </row>
    <row r="21" spans="1:10">
      <c r="A21" s="272" t="s">
        <v>131</v>
      </c>
      <c r="B21" s="71">
        <f>SUM(B17:B19)</f>
        <v>0</v>
      </c>
      <c r="C21" s="255">
        <f>SUM(C17:C19)</f>
        <v>0</v>
      </c>
      <c r="D21" s="71">
        <f>SUM(D17:D19)</f>
        <v>0</v>
      </c>
      <c r="E21" s="255">
        <f>SUM(E17:E19)</f>
        <v>0</v>
      </c>
      <c r="F21" s="71">
        <f>SUM(F17:F19)</f>
        <v>0</v>
      </c>
      <c r="G21" s="260">
        <f>SUM(B21:F21)</f>
        <v>0</v>
      </c>
      <c r="H21" s="278"/>
      <c r="J21" s="9"/>
    </row>
    <row r="22" spans="1:10">
      <c r="A22" s="269"/>
      <c r="C22" s="119"/>
      <c r="E22" s="119"/>
      <c r="G22" s="240"/>
      <c r="H22" s="278"/>
      <c r="J22" s="9"/>
    </row>
    <row r="23" spans="1:10">
      <c r="A23" s="269" t="s">
        <v>204</v>
      </c>
      <c r="B23" s="8">
        <v>0</v>
      </c>
      <c r="C23" s="282">
        <v>0</v>
      </c>
      <c r="D23" s="8">
        <v>0</v>
      </c>
      <c r="E23" s="282">
        <v>0</v>
      </c>
      <c r="F23" s="8">
        <v>0</v>
      </c>
      <c r="G23" s="240">
        <f t="shared" ref="G23:G32" si="1">SUM(B23:F23)</f>
        <v>0</v>
      </c>
      <c r="H23" s="278"/>
      <c r="J23" s="9"/>
    </row>
    <row r="24" spans="1:10">
      <c r="A24" s="269" t="s">
        <v>1</v>
      </c>
      <c r="B24" s="8">
        <v>0</v>
      </c>
      <c r="C24" s="282">
        <v>0</v>
      </c>
      <c r="D24" s="8">
        <v>0</v>
      </c>
      <c r="E24" s="282">
        <v>0</v>
      </c>
      <c r="F24" s="8">
        <v>0</v>
      </c>
      <c r="G24" s="240">
        <f t="shared" si="1"/>
        <v>0</v>
      </c>
      <c r="H24" s="278"/>
      <c r="J24" s="9"/>
    </row>
    <row r="25" spans="1:10">
      <c r="A25" s="269" t="s">
        <v>63</v>
      </c>
      <c r="B25" s="8">
        <v>0</v>
      </c>
      <c r="C25" s="282">
        <v>0</v>
      </c>
      <c r="D25" s="8">
        <v>0</v>
      </c>
      <c r="E25" s="282">
        <v>0</v>
      </c>
      <c r="F25" s="8">
        <v>0</v>
      </c>
      <c r="G25" s="240">
        <f>SUM(B25:F25)</f>
        <v>0</v>
      </c>
      <c r="H25" s="278"/>
      <c r="J25" s="9"/>
    </row>
    <row r="26" spans="1:10">
      <c r="A26" s="345" t="s">
        <v>103</v>
      </c>
      <c r="B26" s="8">
        <v>0</v>
      </c>
      <c r="C26" s="282">
        <v>0</v>
      </c>
      <c r="D26" s="8">
        <v>0</v>
      </c>
      <c r="E26" s="282">
        <v>0</v>
      </c>
      <c r="F26" s="8">
        <v>0</v>
      </c>
      <c r="G26" s="240">
        <f>SUM(B26:F26)</f>
        <v>0</v>
      </c>
      <c r="H26" s="278"/>
      <c r="J26" s="9"/>
    </row>
    <row r="27" spans="1:10">
      <c r="A27" s="274" t="s">
        <v>25</v>
      </c>
      <c r="B27" s="8">
        <v>0</v>
      </c>
      <c r="C27" s="282">
        <v>0</v>
      </c>
      <c r="D27" s="8">
        <v>0</v>
      </c>
      <c r="E27" s="282">
        <v>0</v>
      </c>
      <c r="F27" s="8">
        <v>0</v>
      </c>
      <c r="G27" s="240">
        <f>SUM(B27:F27)</f>
        <v>0</v>
      </c>
      <c r="H27" s="278"/>
      <c r="J27" s="9"/>
    </row>
    <row r="28" spans="1:10">
      <c r="A28" s="274" t="s">
        <v>25</v>
      </c>
      <c r="B28" s="8">
        <v>0</v>
      </c>
      <c r="C28" s="282">
        <v>0</v>
      </c>
      <c r="D28" s="8">
        <v>0</v>
      </c>
      <c r="E28" s="282">
        <v>0</v>
      </c>
      <c r="F28" s="8">
        <v>0</v>
      </c>
      <c r="G28" s="240">
        <f>SUM(B28:F28)</f>
        <v>0</v>
      </c>
      <c r="H28" s="278"/>
      <c r="J28" s="9"/>
    </row>
    <row r="29" spans="1:10">
      <c r="A29" s="274" t="s">
        <v>25</v>
      </c>
      <c r="B29" s="8">
        <v>0</v>
      </c>
      <c r="C29" s="282">
        <v>0</v>
      </c>
      <c r="D29" s="8">
        <v>0</v>
      </c>
      <c r="E29" s="282">
        <v>0</v>
      </c>
      <c r="F29" s="8">
        <v>0</v>
      </c>
      <c r="G29" s="240">
        <f>SUM(B29:F29)</f>
        <v>0</v>
      </c>
      <c r="H29" s="278"/>
      <c r="J29" s="9"/>
    </row>
    <row r="30" spans="1:10">
      <c r="A30" s="274" t="s">
        <v>25</v>
      </c>
      <c r="B30" s="8">
        <v>0</v>
      </c>
      <c r="C30" s="282">
        <v>0</v>
      </c>
      <c r="D30" s="8">
        <v>0</v>
      </c>
      <c r="E30" s="282">
        <v>0</v>
      </c>
      <c r="F30" s="8">
        <v>0</v>
      </c>
      <c r="G30" s="240">
        <f t="shared" si="1"/>
        <v>0</v>
      </c>
      <c r="H30" s="278"/>
      <c r="J30" s="9"/>
    </row>
    <row r="31" spans="1:10">
      <c r="A31" s="274" t="s">
        <v>25</v>
      </c>
      <c r="B31" s="8">
        <v>0</v>
      </c>
      <c r="C31" s="282">
        <v>0</v>
      </c>
      <c r="D31" s="8">
        <v>0</v>
      </c>
      <c r="E31" s="282">
        <v>0</v>
      </c>
      <c r="F31" s="8">
        <v>0</v>
      </c>
      <c r="G31" s="240">
        <f t="shared" si="1"/>
        <v>0</v>
      </c>
      <c r="H31" s="278"/>
      <c r="J31" s="9" t="s">
        <v>205</v>
      </c>
    </row>
    <row r="32" spans="1:10">
      <c r="A32" s="270" t="s">
        <v>2</v>
      </c>
      <c r="B32" s="12">
        <f>SUM(B23:B31)</f>
        <v>0</v>
      </c>
      <c r="C32" s="256">
        <f>SUM(C23:C31)</f>
        <v>0</v>
      </c>
      <c r="D32" s="12">
        <f>SUM(D23:D31)</f>
        <v>0</v>
      </c>
      <c r="E32" s="256">
        <f>SUM(E23:E31)</f>
        <v>0</v>
      </c>
      <c r="F32" s="12">
        <f>SUM(F23:F31)</f>
        <v>0</v>
      </c>
      <c r="G32" s="259">
        <f t="shared" si="1"/>
        <v>0</v>
      </c>
      <c r="H32" s="278"/>
      <c r="J32" s="9"/>
    </row>
    <row r="33" spans="1:10" ht="16.25" customHeight="1">
      <c r="A33" s="269"/>
      <c r="C33" s="119"/>
      <c r="E33" s="119"/>
      <c r="G33" s="240"/>
      <c r="H33" s="278"/>
      <c r="J33" s="9"/>
    </row>
    <row r="34" spans="1:10">
      <c r="A34" s="296" t="s">
        <v>49</v>
      </c>
      <c r="B34" s="8">
        <v>0</v>
      </c>
      <c r="C34" s="282">
        <v>0</v>
      </c>
      <c r="D34" s="8">
        <v>0</v>
      </c>
      <c r="E34" s="282">
        <v>0</v>
      </c>
      <c r="F34" s="8">
        <v>0</v>
      </c>
      <c r="G34" s="240">
        <f>SUM(B34:F34)</f>
        <v>0</v>
      </c>
      <c r="H34" s="278"/>
      <c r="J34" s="9"/>
    </row>
    <row r="35" spans="1:10">
      <c r="A35" s="269" t="s">
        <v>50</v>
      </c>
      <c r="B35" s="8">
        <v>0</v>
      </c>
      <c r="C35" s="282">
        <v>0</v>
      </c>
      <c r="D35" s="8">
        <v>0</v>
      </c>
      <c r="E35" s="282">
        <v>0</v>
      </c>
      <c r="F35" s="8">
        <v>0</v>
      </c>
      <c r="G35" s="240">
        <f>SUM(B35:F35)</f>
        <v>0</v>
      </c>
      <c r="H35" s="278"/>
      <c r="J35" s="9"/>
    </row>
    <row r="36" spans="1:10">
      <c r="A36" s="270" t="s">
        <v>4</v>
      </c>
      <c r="B36" s="12">
        <f>SUM(B34:B35)</f>
        <v>0</v>
      </c>
      <c r="C36" s="256">
        <f>SUM(C34:C35)</f>
        <v>0</v>
      </c>
      <c r="D36" s="12">
        <f>SUM(D34:D35)</f>
        <v>0</v>
      </c>
      <c r="E36" s="256">
        <f>SUM(E34:E35)</f>
        <v>0</v>
      </c>
      <c r="F36" s="12">
        <f>SUM(F34:F35)</f>
        <v>0</v>
      </c>
      <c r="G36" s="259">
        <f>SUM(B36:F36)</f>
        <v>0</v>
      </c>
      <c r="H36" s="278"/>
      <c r="J36" s="9"/>
    </row>
    <row r="37" spans="1:10">
      <c r="A37" s="273"/>
      <c r="B37" s="171"/>
      <c r="C37" s="244"/>
      <c r="D37" s="171"/>
      <c r="E37" s="244"/>
      <c r="F37" s="171"/>
      <c r="G37" s="240"/>
      <c r="H37" s="278"/>
      <c r="J37" s="9"/>
    </row>
    <row r="38" spans="1:10">
      <c r="A38" s="269" t="s">
        <v>6</v>
      </c>
      <c r="B38" s="8">
        <v>0</v>
      </c>
      <c r="C38" s="282">
        <v>0</v>
      </c>
      <c r="D38" s="8">
        <v>0</v>
      </c>
      <c r="E38" s="282">
        <v>0</v>
      </c>
      <c r="F38" s="8">
        <v>0</v>
      </c>
      <c r="G38" s="240">
        <f t="shared" ref="G38:G48" si="2">SUM(B38:F38)</f>
        <v>0</v>
      </c>
      <c r="H38" s="278"/>
      <c r="J38" s="9"/>
    </row>
    <row r="39" spans="1:10">
      <c r="A39" s="269" t="s">
        <v>7</v>
      </c>
      <c r="B39" s="8">
        <v>0</v>
      </c>
      <c r="C39" s="282">
        <v>0</v>
      </c>
      <c r="D39" s="8">
        <v>0</v>
      </c>
      <c r="E39" s="282">
        <v>0</v>
      </c>
      <c r="F39" s="8">
        <v>0</v>
      </c>
      <c r="G39" s="240">
        <f t="shared" si="2"/>
        <v>0</v>
      </c>
      <c r="H39" s="278"/>
      <c r="J39" s="9"/>
    </row>
    <row r="40" spans="1:10">
      <c r="A40" s="269" t="s">
        <v>163</v>
      </c>
      <c r="B40" s="8">
        <v>0</v>
      </c>
      <c r="C40" s="282">
        <v>0</v>
      </c>
      <c r="D40" s="8">
        <v>0</v>
      </c>
      <c r="E40" s="282">
        <v>0</v>
      </c>
      <c r="F40" s="8">
        <v>0</v>
      </c>
      <c r="G40" s="240">
        <f t="shared" si="2"/>
        <v>0</v>
      </c>
      <c r="H40" s="278"/>
      <c r="J40" s="9"/>
    </row>
    <row r="41" spans="1:10">
      <c r="A41" s="269" t="s">
        <v>8</v>
      </c>
      <c r="B41" s="8">
        <v>0</v>
      </c>
      <c r="C41" s="282">
        <v>0</v>
      </c>
      <c r="D41" s="8">
        <v>0</v>
      </c>
      <c r="E41" s="282">
        <v>0</v>
      </c>
      <c r="F41" s="8">
        <v>0</v>
      </c>
      <c r="G41" s="240">
        <f t="shared" si="2"/>
        <v>0</v>
      </c>
      <c r="H41" s="278"/>
      <c r="J41" s="9"/>
    </row>
    <row r="42" spans="1:10">
      <c r="A42" s="269" t="s">
        <v>104</v>
      </c>
      <c r="B42" s="8">
        <v>0</v>
      </c>
      <c r="C42" s="282">
        <v>0</v>
      </c>
      <c r="D42" s="8">
        <v>0</v>
      </c>
      <c r="E42" s="282">
        <v>0</v>
      </c>
      <c r="F42" s="8">
        <v>0</v>
      </c>
      <c r="G42" s="240">
        <f t="shared" si="2"/>
        <v>0</v>
      </c>
      <c r="H42" s="278"/>
      <c r="J42" s="9"/>
    </row>
    <row r="43" spans="1:10">
      <c r="A43" s="269" t="s">
        <v>64</v>
      </c>
      <c r="B43" s="8">
        <v>0</v>
      </c>
      <c r="C43" s="282">
        <v>0</v>
      </c>
      <c r="D43" s="8">
        <v>0</v>
      </c>
      <c r="E43" s="282">
        <v>0</v>
      </c>
      <c r="F43" s="8">
        <v>0</v>
      </c>
      <c r="G43" s="240">
        <f t="shared" si="2"/>
        <v>0</v>
      </c>
      <c r="H43" s="278"/>
      <c r="J43" s="9"/>
    </row>
    <row r="44" spans="1:10">
      <c r="A44" s="296" t="s">
        <v>51</v>
      </c>
      <c r="B44" s="8">
        <v>0</v>
      </c>
      <c r="C44" s="282">
        <v>0</v>
      </c>
      <c r="D44" s="8">
        <v>0</v>
      </c>
      <c r="E44" s="282">
        <v>0</v>
      </c>
      <c r="F44" s="8">
        <v>0</v>
      </c>
      <c r="G44" s="240">
        <f t="shared" si="2"/>
        <v>0</v>
      </c>
      <c r="H44" s="278"/>
      <c r="J44" s="9"/>
    </row>
    <row r="45" spans="1:10">
      <c r="A45" s="269" t="s">
        <v>3</v>
      </c>
      <c r="B45" s="8">
        <v>0</v>
      </c>
      <c r="C45" s="282">
        <v>0</v>
      </c>
      <c r="D45" s="8">
        <v>0</v>
      </c>
      <c r="E45" s="282">
        <v>0</v>
      </c>
      <c r="F45" s="8">
        <v>0</v>
      </c>
      <c r="G45" s="240">
        <f t="shared" si="2"/>
        <v>0</v>
      </c>
      <c r="H45" s="278"/>
      <c r="J45" s="9"/>
    </row>
    <row r="46" spans="1:10">
      <c r="A46" s="269" t="s">
        <v>9</v>
      </c>
      <c r="B46" s="8">
        <v>0</v>
      </c>
      <c r="C46" s="282">
        <v>0</v>
      </c>
      <c r="D46" s="8">
        <v>0</v>
      </c>
      <c r="E46" s="282">
        <v>0</v>
      </c>
      <c r="F46" s="8">
        <v>0</v>
      </c>
      <c r="G46" s="240">
        <f t="shared" si="2"/>
        <v>0</v>
      </c>
      <c r="H46" s="278"/>
      <c r="J46" s="9"/>
    </row>
    <row r="47" spans="1:10">
      <c r="A47" s="269" t="s">
        <v>220</v>
      </c>
      <c r="B47" s="8">
        <v>0</v>
      </c>
      <c r="C47" s="282">
        <v>0</v>
      </c>
      <c r="D47" s="8">
        <v>0</v>
      </c>
      <c r="E47" s="282">
        <v>0</v>
      </c>
      <c r="F47" s="8">
        <v>0</v>
      </c>
      <c r="G47" s="240">
        <f t="shared" si="2"/>
        <v>0</v>
      </c>
      <c r="H47" s="278"/>
      <c r="J47" s="9"/>
    </row>
    <row r="48" spans="1:10">
      <c r="A48" s="269" t="s">
        <v>5</v>
      </c>
      <c r="B48" s="8">
        <v>0</v>
      </c>
      <c r="C48" s="282">
        <v>0</v>
      </c>
      <c r="D48" s="8">
        <v>0</v>
      </c>
      <c r="E48" s="282">
        <v>0</v>
      </c>
      <c r="F48" s="8">
        <v>0</v>
      </c>
      <c r="G48" s="240">
        <f t="shared" si="2"/>
        <v>0</v>
      </c>
      <c r="H48" s="278"/>
      <c r="J48" s="9"/>
    </row>
    <row r="49" spans="1:10">
      <c r="A49" s="274" t="s">
        <v>25</v>
      </c>
      <c r="B49" s="8">
        <v>0</v>
      </c>
      <c r="C49" s="282">
        <v>0</v>
      </c>
      <c r="D49" s="8">
        <v>0</v>
      </c>
      <c r="E49" s="282">
        <v>0</v>
      </c>
      <c r="F49" s="8">
        <v>0</v>
      </c>
      <c r="G49" s="240">
        <f>SUM(B49:F49)</f>
        <v>0</v>
      </c>
      <c r="H49" s="278"/>
      <c r="J49" s="9"/>
    </row>
    <row r="50" spans="1:10">
      <c r="A50" s="274" t="s">
        <v>25</v>
      </c>
      <c r="B50" s="8">
        <v>0</v>
      </c>
      <c r="C50" s="282">
        <v>0</v>
      </c>
      <c r="D50" s="8">
        <v>0</v>
      </c>
      <c r="E50" s="282">
        <v>0</v>
      </c>
      <c r="F50" s="8">
        <v>0</v>
      </c>
      <c r="G50" s="240">
        <f>SUM(B50:F50)</f>
        <v>0</v>
      </c>
      <c r="H50" s="278"/>
      <c r="J50" s="9"/>
    </row>
    <row r="51" spans="1:10">
      <c r="A51" s="275" t="s">
        <v>25</v>
      </c>
      <c r="B51" s="266">
        <v>0</v>
      </c>
      <c r="C51" s="318">
        <v>0</v>
      </c>
      <c r="D51" s="266">
        <v>0</v>
      </c>
      <c r="E51" s="318">
        <v>0</v>
      </c>
      <c r="F51" s="266">
        <v>0</v>
      </c>
      <c r="G51" s="240">
        <f>SUM(B51:F51)</f>
        <v>0</v>
      </c>
      <c r="H51" s="278"/>
      <c r="J51" s="9"/>
    </row>
    <row r="52" spans="1:10">
      <c r="A52" s="270" t="s">
        <v>75</v>
      </c>
      <c r="B52" s="12">
        <f t="shared" ref="B52:G52" si="3">SUM(B38:B51)</f>
        <v>0</v>
      </c>
      <c r="C52" s="256">
        <f t="shared" si="3"/>
        <v>0</v>
      </c>
      <c r="D52" s="12">
        <f t="shared" si="3"/>
        <v>0</v>
      </c>
      <c r="E52" s="256">
        <f t="shared" si="3"/>
        <v>0</v>
      </c>
      <c r="F52" s="12">
        <f t="shared" si="3"/>
        <v>0</v>
      </c>
      <c r="G52" s="259">
        <f t="shared" si="3"/>
        <v>0</v>
      </c>
      <c r="H52" s="278"/>
      <c r="J52" s="9"/>
    </row>
    <row r="53" spans="1:10">
      <c r="A53" s="273"/>
      <c r="B53" s="171"/>
      <c r="C53" s="244"/>
      <c r="D53" s="171"/>
      <c r="E53" s="244"/>
      <c r="F53" s="171"/>
      <c r="G53" s="240"/>
      <c r="H53" s="278"/>
      <c r="J53" s="9"/>
    </row>
    <row r="54" spans="1:10">
      <c r="A54" s="276" t="s">
        <v>143</v>
      </c>
      <c r="C54" s="119"/>
      <c r="E54" s="119"/>
      <c r="G54" s="240"/>
      <c r="H54" s="278"/>
      <c r="J54" s="9"/>
    </row>
    <row r="55" spans="1:10">
      <c r="A55" s="269" t="s">
        <v>24</v>
      </c>
      <c r="B55" s="1">
        <v>0</v>
      </c>
      <c r="C55" s="119">
        <v>0</v>
      </c>
      <c r="D55" s="1">
        <v>0</v>
      </c>
      <c r="E55" s="119">
        <v>0</v>
      </c>
      <c r="F55" s="1">
        <v>0</v>
      </c>
      <c r="G55" s="240">
        <f>SUM(B55:F55)</f>
        <v>0</v>
      </c>
      <c r="H55" s="278"/>
      <c r="J55" s="9"/>
    </row>
    <row r="56" spans="1:10">
      <c r="A56" s="277" t="s">
        <v>10</v>
      </c>
      <c r="B56" s="71">
        <v>0</v>
      </c>
      <c r="C56" s="255">
        <v>0</v>
      </c>
      <c r="D56" s="71">
        <v>0</v>
      </c>
      <c r="E56" s="255">
        <v>0</v>
      </c>
      <c r="F56" s="71">
        <v>0</v>
      </c>
      <c r="G56" s="260">
        <f>SUM(B56:F56)</f>
        <v>0</v>
      </c>
      <c r="H56" s="278"/>
      <c r="J56" s="9"/>
    </row>
    <row r="57" spans="1:10">
      <c r="A57" s="273" t="s">
        <v>144</v>
      </c>
      <c r="B57" s="171">
        <f t="shared" ref="B57:G57" si="4">SUM(B55:B56)</f>
        <v>0</v>
      </c>
      <c r="C57" s="244">
        <f t="shared" si="4"/>
        <v>0</v>
      </c>
      <c r="D57" s="171">
        <f t="shared" si="4"/>
        <v>0</v>
      </c>
      <c r="E57" s="244">
        <f t="shared" si="4"/>
        <v>0</v>
      </c>
      <c r="F57" s="171">
        <f t="shared" si="4"/>
        <v>0</v>
      </c>
      <c r="G57" s="240">
        <f t="shared" si="4"/>
        <v>0</v>
      </c>
      <c r="H57" s="278"/>
      <c r="J57" s="9"/>
    </row>
    <row r="58" spans="1:10">
      <c r="A58" s="276"/>
      <c r="C58" s="119"/>
      <c r="E58" s="119"/>
      <c r="G58" s="240"/>
      <c r="H58" s="278"/>
      <c r="J58" s="9"/>
    </row>
    <row r="59" spans="1:10">
      <c r="A59" s="276" t="str">
        <f>IF(RateBase="TDC - Total Direct Costs"," ","Items Exempt from F&amp;A")</f>
        <v>Items Exempt from F&amp;A</v>
      </c>
      <c r="C59" s="119"/>
      <c r="E59" s="119"/>
      <c r="G59" s="240"/>
      <c r="H59" s="278"/>
      <c r="J59" s="9"/>
    </row>
    <row r="60" spans="1:10">
      <c r="A60" s="269" t="s">
        <v>218</v>
      </c>
      <c r="B60" s="8">
        <v>0</v>
      </c>
      <c r="C60" s="282">
        <v>0</v>
      </c>
      <c r="D60" s="8">
        <v>0</v>
      </c>
      <c r="E60" s="282">
        <v>0</v>
      </c>
      <c r="F60" s="8">
        <v>0</v>
      </c>
      <c r="G60" s="240">
        <f t="shared" ref="G60:G69" si="5">SUM(B60:F60)</f>
        <v>0</v>
      </c>
      <c r="H60" s="278"/>
      <c r="J60" s="9"/>
    </row>
    <row r="61" spans="1:10">
      <c r="A61" s="269" t="s">
        <v>52</v>
      </c>
      <c r="B61" s="8">
        <v>0</v>
      </c>
      <c r="C61" s="282">
        <v>0</v>
      </c>
      <c r="D61" s="8">
        <v>0</v>
      </c>
      <c r="E61" s="282">
        <v>0</v>
      </c>
      <c r="F61" s="8">
        <v>0</v>
      </c>
      <c r="G61" s="240">
        <f t="shared" si="5"/>
        <v>0</v>
      </c>
      <c r="H61" s="278"/>
      <c r="J61" s="9"/>
    </row>
    <row r="62" spans="1:10">
      <c r="A62" s="296" t="s">
        <v>181</v>
      </c>
      <c r="B62" s="8">
        <v>0</v>
      </c>
      <c r="C62" s="282">
        <v>0</v>
      </c>
      <c r="D62" s="8">
        <v>0</v>
      </c>
      <c r="E62" s="282">
        <v>0</v>
      </c>
      <c r="F62" s="8">
        <v>0</v>
      </c>
      <c r="G62" s="240">
        <f t="shared" si="5"/>
        <v>0</v>
      </c>
      <c r="H62" s="278"/>
      <c r="J62" s="9"/>
    </row>
    <row r="63" spans="1:10">
      <c r="A63" s="296" t="s">
        <v>183</v>
      </c>
      <c r="B63" s="8">
        <v>0</v>
      </c>
      <c r="C63" s="282">
        <v>0</v>
      </c>
      <c r="D63" s="8">
        <v>0</v>
      </c>
      <c r="E63" s="282">
        <v>0</v>
      </c>
      <c r="F63" s="8">
        <v>0</v>
      </c>
      <c r="G63" s="240">
        <f>SUM(B63:F63)</f>
        <v>0</v>
      </c>
      <c r="H63" s="278"/>
      <c r="J63" s="9"/>
    </row>
    <row r="64" spans="1:10">
      <c r="A64" s="269" t="s">
        <v>217</v>
      </c>
      <c r="B64" s="70">
        <v>0</v>
      </c>
      <c r="C64" s="346">
        <v>0</v>
      </c>
      <c r="D64" s="70">
        <v>0</v>
      </c>
      <c r="E64" s="346">
        <v>0</v>
      </c>
      <c r="F64" s="70">
        <v>0</v>
      </c>
      <c r="G64" s="240">
        <f t="shared" ref="G64" si="6">SUM(B64:F64)</f>
        <v>0</v>
      </c>
      <c r="H64" s="278"/>
      <c r="J64" s="9"/>
    </row>
    <row r="65" spans="1:10">
      <c r="A65" s="269" t="s">
        <v>219</v>
      </c>
      <c r="B65" s="8">
        <v>0</v>
      </c>
      <c r="C65" s="282">
        <v>0</v>
      </c>
      <c r="D65" s="8">
        <v>0</v>
      </c>
      <c r="E65" s="282">
        <v>0</v>
      </c>
      <c r="F65" s="8">
        <v>0</v>
      </c>
      <c r="G65" s="240">
        <f t="shared" ref="G65" si="7">SUM(B65:F65)</f>
        <v>0</v>
      </c>
      <c r="H65" s="278"/>
      <c r="J65" s="9"/>
    </row>
    <row r="66" spans="1:10">
      <c r="A66" s="269" t="s">
        <v>48</v>
      </c>
      <c r="B66" s="8">
        <v>0</v>
      </c>
      <c r="C66" s="282">
        <v>0</v>
      </c>
      <c r="D66" s="8">
        <v>0</v>
      </c>
      <c r="E66" s="282">
        <v>0</v>
      </c>
      <c r="F66" s="8">
        <v>0</v>
      </c>
      <c r="G66" s="240">
        <f t="shared" si="5"/>
        <v>0</v>
      </c>
      <c r="H66" s="278"/>
      <c r="J66" s="9"/>
    </row>
    <row r="67" spans="1:10">
      <c r="A67" s="269" t="s">
        <v>258</v>
      </c>
      <c r="B67" s="8">
        <v>0</v>
      </c>
      <c r="C67" s="282">
        <v>0</v>
      </c>
      <c r="D67" s="8">
        <v>0</v>
      </c>
      <c r="E67" s="282">
        <v>0</v>
      </c>
      <c r="F67" s="8">
        <v>0</v>
      </c>
      <c r="G67" s="240">
        <f t="shared" ref="G67" si="8">SUM(B67:F67)</f>
        <v>0</v>
      </c>
      <c r="H67" s="278"/>
      <c r="J67" s="9"/>
    </row>
    <row r="68" spans="1:10">
      <c r="A68" s="274" t="s">
        <v>25</v>
      </c>
      <c r="B68" s="8">
        <v>0</v>
      </c>
      <c r="C68" s="282">
        <v>0</v>
      </c>
      <c r="D68" s="8">
        <v>0</v>
      </c>
      <c r="E68" s="282">
        <v>0</v>
      </c>
      <c r="F68" s="8">
        <v>0</v>
      </c>
      <c r="G68" s="240">
        <f t="shared" si="5"/>
        <v>0</v>
      </c>
      <c r="H68" s="278"/>
      <c r="J68" s="9"/>
    </row>
    <row r="69" spans="1:10">
      <c r="A69" s="275" t="s">
        <v>25</v>
      </c>
      <c r="B69" s="266">
        <v>0</v>
      </c>
      <c r="C69" s="318">
        <v>0</v>
      </c>
      <c r="D69" s="266">
        <v>0</v>
      </c>
      <c r="E69" s="318">
        <v>0</v>
      </c>
      <c r="F69" s="266">
        <v>0</v>
      </c>
      <c r="G69" s="240">
        <f t="shared" si="5"/>
        <v>0</v>
      </c>
      <c r="H69" s="278"/>
      <c r="J69" s="9"/>
    </row>
    <row r="70" spans="1:10">
      <c r="A70" s="270" t="s">
        <v>16</v>
      </c>
      <c r="B70" s="12">
        <f>SUM(B60:B69)</f>
        <v>0</v>
      </c>
      <c r="C70" s="256">
        <f t="shared" ref="C70:G70" si="9">SUM(C60:C69)</f>
        <v>0</v>
      </c>
      <c r="D70" s="12">
        <f t="shared" si="9"/>
        <v>0</v>
      </c>
      <c r="E70" s="256">
        <f t="shared" si="9"/>
        <v>0</v>
      </c>
      <c r="F70" s="12">
        <f t="shared" si="9"/>
        <v>0</v>
      </c>
      <c r="G70" s="259">
        <f t="shared" si="9"/>
        <v>0</v>
      </c>
      <c r="H70" s="278"/>
      <c r="J70" s="9"/>
    </row>
    <row r="71" spans="1:10">
      <c r="A71" s="276"/>
      <c r="C71" s="119"/>
      <c r="E71" s="119"/>
      <c r="G71" s="240"/>
      <c r="H71" s="278"/>
      <c r="J71" s="9"/>
    </row>
    <row r="72" spans="1:10">
      <c r="A72" s="270" t="str">
        <f>IF(RateBase="TDC - Total Direct Costs","Total Direct Costs - F&amp;A Base","Total Direct Costs")</f>
        <v>Total Direct Costs</v>
      </c>
      <c r="B72" s="12">
        <f>B21+B32+B36+B52+B57+B70</f>
        <v>0</v>
      </c>
      <c r="C72" s="256">
        <f>C21+C32+C36+C52+C57+C70</f>
        <v>0</v>
      </c>
      <c r="D72" s="12">
        <f>D21+D32+D36+D52+D57+D70</f>
        <v>0</v>
      </c>
      <c r="E72" s="256">
        <f>E21+E32+E36+E52+E57+E70</f>
        <v>0</v>
      </c>
      <c r="F72" s="12">
        <f>F21+F32+F36+F52+F57+F70</f>
        <v>0</v>
      </c>
      <c r="G72" s="259">
        <f>SUM(B72:F72)</f>
        <v>0</v>
      </c>
      <c r="H72" s="278"/>
      <c r="J72" s="9"/>
    </row>
    <row r="73" spans="1:10">
      <c r="A73" s="273"/>
      <c r="B73" s="171"/>
      <c r="C73" s="244"/>
      <c r="D73" s="171"/>
      <c r="E73" s="244"/>
      <c r="F73" s="171"/>
      <c r="G73" s="287"/>
      <c r="H73" s="278"/>
      <c r="J73" s="9"/>
    </row>
    <row r="74" spans="1:10">
      <c r="A74" s="276" t="str">
        <f>IF(RateBase="MTDC - Modified Total Direct Costs","Modified Total Direct Costs (MTDC) - F&amp;A Base"," ")</f>
        <v>Modified Total Direct Costs (MTDC) - F&amp;A Base</v>
      </c>
      <c r="B74" s="263">
        <f>IF(RateBase="MTDC - Modified Total Direct Costs",B72-B70-B56,0)</f>
        <v>0</v>
      </c>
      <c r="C74" s="283">
        <f>IF(RateBase="MTDC - Modified Total Direct Costs",C72-C70-C56,0)</f>
        <v>0</v>
      </c>
      <c r="D74" s="263">
        <f>IF(RateBase="MTDC - Modified Total Direct Costs",D72-D70-D56,0)</f>
        <v>0</v>
      </c>
      <c r="E74" s="283">
        <f>IF(RateBase="MTDC - Modified Total Direct Costs",E72-E70-E56,0)</f>
        <v>0</v>
      </c>
      <c r="F74" s="263">
        <f>IF(RateBase="MTDC - Modified Total Direct Costs",F72-F70-F56,0)</f>
        <v>0</v>
      </c>
      <c r="G74" s="261">
        <f>SUM(B74:F74)</f>
        <v>0</v>
      </c>
      <c r="H74" s="278"/>
      <c r="J74" s="9"/>
    </row>
    <row r="75" spans="1:10">
      <c r="A75" s="276" t="s">
        <v>145</v>
      </c>
      <c r="B75" s="1">
        <f>IF(RateBase="MTDC - Modified Total Direct Costs",ROUND(FARateY1*MatchMTDCY1,0),IF(RateBase="TDC - Total Direct Costs",ROUND(FARateY1*MatchTDCY1,0),ROUND(OtherMatchBaseY1*FARateY1,0)))</f>
        <v>0</v>
      </c>
      <c r="C75" s="119">
        <f>IF(RateBase="MTDC - Modified Total Direct Costs",ROUND(FARateY2*MatchMTDCY2,0),IF(RateBase="TDC - Total Direct Costs",ROUND(FARateY2*MatchTDCY2,0),ROUND(OtherMatchBaseY2*FARateY2,0)))</f>
        <v>0</v>
      </c>
      <c r="D75" s="1">
        <f>IF(RateBase="MTDC - Modified Total Direct Costs",ROUND(FARateY3*MatchMTDCY3,0),IF(RateBase="TDC - Total Direct Costs",ROUND(FARateY3*MatchTDCY3,0),ROUND(OtherMatchBaseY3*FARateY3,0)))</f>
        <v>0</v>
      </c>
      <c r="E75" s="119">
        <f>IF(RateBase="MTDC - Modified Total Direct Costs",ROUND(FARateY4*MatchMTDCY4,0),IF(RateBase="TDC - Total Direct Costs",ROUND(FARateY4*MatchTDCY4,0),ROUND(OtherMatchBaseY4*FARateY4,0)))</f>
        <v>0</v>
      </c>
      <c r="F75" s="1">
        <f>IF(RateBase="MTDC - Modified Total Direct Costs",ROUND(FARateY5*MatchMTDCY5,0),IF(RateBase="TDC - Total Direct Costs",ROUND(FARateY5*MatchTDCY5,0),ROUND(OtherMatchBaseY5*FARateY5,0)))</f>
        <v>0</v>
      </c>
      <c r="G75" s="240">
        <f>SUM(B75:F75)</f>
        <v>0</v>
      </c>
      <c r="H75" s="278"/>
      <c r="J75" s="9"/>
    </row>
    <row r="76" spans="1:10">
      <c r="A76" s="272"/>
      <c r="B76" s="71"/>
      <c r="C76" s="255"/>
      <c r="D76" s="71"/>
      <c r="E76" s="255"/>
      <c r="F76" s="71"/>
      <c r="G76" s="260"/>
      <c r="H76" s="278"/>
      <c r="J76" s="9"/>
    </row>
    <row r="77" spans="1:10">
      <c r="A77" s="270" t="s">
        <v>223</v>
      </c>
      <c r="B77" s="12">
        <f>B72+B75</f>
        <v>0</v>
      </c>
      <c r="C77" s="256">
        <f>C72+C75</f>
        <v>0</v>
      </c>
      <c r="D77" s="12">
        <f>D72+D75</f>
        <v>0</v>
      </c>
      <c r="E77" s="256">
        <f>E72+E75</f>
        <v>0</v>
      </c>
      <c r="F77" s="12">
        <f>F72+F75</f>
        <v>0</v>
      </c>
      <c r="G77" s="259">
        <f>SUM(B77:F77)</f>
        <v>0</v>
      </c>
      <c r="H77" s="319"/>
      <c r="J77" s="9"/>
    </row>
  </sheetData>
  <sheetProtection formatRows="0"/>
  <mergeCells count="4">
    <mergeCell ref="A6:C6"/>
    <mergeCell ref="D6:E6"/>
    <mergeCell ref="D7:E7"/>
    <mergeCell ref="A1:H3"/>
  </mergeCells>
  <phoneticPr fontId="5" type="noConversion"/>
  <hyperlinks>
    <hyperlink ref="A34" r:id="rId1" xr:uid="{00000000-0004-0000-0600-000000000000}"/>
    <hyperlink ref="A62" r:id="rId2" display="Tuition and Fees, (Ph.D. Students Only)" xr:uid="{00000000-0004-0000-0600-000001000000}"/>
    <hyperlink ref="A44" r:id="rId3" xr:uid="{00000000-0004-0000-0600-000002000000}"/>
    <hyperlink ref="A10" r:id="rId4" xr:uid="{00000000-0004-0000-0600-000003000000}"/>
    <hyperlink ref="A63" r:id="rId5" display="Tuition and Fees, (Ph.D. Students Only)" xr:uid="{00000000-0004-0000-0600-000004000000}"/>
    <hyperlink ref="A26" r:id="rId6" xr:uid="{00000000-0004-0000-0600-000005000000}"/>
  </hyperlinks>
  <pageMargins left="0.5" right="0.25" top="0.4" bottom="0.15" header="0" footer="0"/>
  <pageSetup scale="77" orientation="portrait" r:id="rId7"/>
  <headerFooter alignWithMargins="0">
    <oddHeader>&amp;RPage &amp;P</oddHeader>
  </headerFooter>
  <legacyDrawing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6" tint="0.79998168889431442"/>
    <pageSetUpPr fitToPage="1"/>
  </sheetPr>
  <dimension ref="A1:K36"/>
  <sheetViews>
    <sheetView workbookViewId="0">
      <selection activeCell="E23" sqref="E23"/>
    </sheetView>
  </sheetViews>
  <sheetFormatPr baseColWidth="10" defaultColWidth="8.7109375" defaultRowHeight="14"/>
  <cols>
    <col min="1" max="1" width="10.5703125" customWidth="1"/>
    <col min="2" max="2" width="0.85546875" customWidth="1"/>
    <col min="3" max="3" width="1.42578125" customWidth="1"/>
    <col min="4" max="4" width="28.85546875" bestFit="1" customWidth="1"/>
    <col min="5" max="5" width="9.140625" bestFit="1" customWidth="1"/>
    <col min="6" max="6" width="12" customWidth="1"/>
    <col min="7" max="7" width="12.85546875" customWidth="1"/>
    <col min="8" max="8" width="11" customWidth="1"/>
    <col min="9" max="9" width="10" customWidth="1"/>
    <col min="10" max="10" width="11.42578125" customWidth="1"/>
    <col min="11" max="11" width="13.5703125" customWidth="1"/>
  </cols>
  <sheetData>
    <row r="1" spans="1:11">
      <c r="A1" s="83" t="s">
        <v>53</v>
      </c>
      <c r="B1" s="84"/>
      <c r="C1" s="84"/>
      <c r="D1" s="75"/>
      <c r="E1" s="84"/>
      <c r="F1" s="88"/>
      <c r="G1" s="85" t="s">
        <v>112</v>
      </c>
      <c r="H1" s="88"/>
      <c r="I1" s="86"/>
      <c r="J1" s="84"/>
      <c r="K1" s="87"/>
    </row>
    <row r="2" spans="1:11">
      <c r="A2" s="95" t="str">
        <f>piname</f>
        <v>PI Name</v>
      </c>
      <c r="B2" s="78"/>
      <c r="C2" s="79"/>
      <c r="D2" s="72"/>
      <c r="E2" s="72"/>
      <c r="F2" s="72"/>
      <c r="G2" s="72"/>
      <c r="H2" s="121" t="s">
        <v>76</v>
      </c>
      <c r="I2" s="73" t="str">
        <f>creationdate</f>
        <v>Date</v>
      </c>
      <c r="J2" s="96" t="s">
        <v>66</v>
      </c>
      <c r="K2" s="76" t="e">
        <f>ramsesid</f>
        <v>#NAME?</v>
      </c>
    </row>
    <row r="3" spans="1:11">
      <c r="A3" s="98" t="str">
        <f>proposaltitle</f>
        <v>Enter Title</v>
      </c>
      <c r="B3" s="72"/>
      <c r="C3" s="72"/>
      <c r="D3" s="72"/>
      <c r="E3" s="72"/>
      <c r="F3" s="72"/>
      <c r="G3" s="72"/>
      <c r="H3" s="121" t="s">
        <v>111</v>
      </c>
      <c r="I3" s="73" t="str">
        <f>projstartdate</f>
        <v>Date</v>
      </c>
      <c r="J3" s="74" t="s">
        <v>45</v>
      </c>
      <c r="K3" s="77" t="str">
        <f>projenddate</f>
        <v>Date</v>
      </c>
    </row>
    <row r="4" spans="1:11" ht="15" thickBot="1">
      <c r="A4" s="97" t="str">
        <f>sponsor</f>
        <v>Enter Sponsor</v>
      </c>
      <c r="B4" s="80"/>
      <c r="C4" s="81"/>
      <c r="D4" s="443"/>
      <c r="E4" s="443"/>
      <c r="F4" s="82"/>
      <c r="G4" s="81"/>
      <c r="H4" s="443" t="s">
        <v>118</v>
      </c>
      <c r="I4" s="443"/>
      <c r="J4" s="116">
        <f>Inflation</f>
        <v>0.03</v>
      </c>
      <c r="K4" s="122"/>
    </row>
    <row r="5" spans="1:11">
      <c r="A5" s="2"/>
      <c r="B5" s="38"/>
      <c r="C5" s="38"/>
      <c r="D5" s="38" t="s">
        <v>78</v>
      </c>
      <c r="E5" s="123" t="s">
        <v>79</v>
      </c>
      <c r="G5" s="42"/>
      <c r="H5" s="42"/>
      <c r="I5" s="40"/>
      <c r="J5" s="39"/>
      <c r="K5" s="40"/>
    </row>
    <row r="6" spans="1:11" ht="29.25" customHeight="1" thickBot="1">
      <c r="E6" s="41" t="s">
        <v>206</v>
      </c>
      <c r="F6" s="41" t="s">
        <v>207</v>
      </c>
      <c r="G6" s="41" t="s">
        <v>208</v>
      </c>
      <c r="H6" s="41" t="s">
        <v>209</v>
      </c>
      <c r="I6" s="41" t="s">
        <v>210</v>
      </c>
      <c r="J6" s="41" t="s">
        <v>16</v>
      </c>
      <c r="K6" s="41" t="s">
        <v>22</v>
      </c>
    </row>
    <row r="7" spans="1:11">
      <c r="K7" s="38"/>
    </row>
    <row r="8" spans="1:11">
      <c r="D8" s="2" t="s">
        <v>55</v>
      </c>
      <c r="E8" s="43"/>
      <c r="F8" s="43"/>
      <c r="G8" s="43"/>
      <c r="H8" s="43"/>
      <c r="I8" s="43"/>
      <c r="J8" s="43"/>
      <c r="K8" s="38"/>
    </row>
    <row r="9" spans="1:11">
      <c r="D9" t="s">
        <v>56</v>
      </c>
      <c r="E9" s="43">
        <f>'Expenses &amp; Summary'!B72</f>
        <v>0</v>
      </c>
      <c r="F9" s="43">
        <f>'Expenses &amp; Summary'!C72</f>
        <v>0</v>
      </c>
      <c r="G9" s="43">
        <f>'Expenses &amp; Summary'!D72</f>
        <v>0</v>
      </c>
      <c r="H9" s="43">
        <f>'Expenses &amp; Summary'!E72</f>
        <v>0</v>
      </c>
      <c r="I9" s="43">
        <f>'Expenses &amp; Summary'!F72</f>
        <v>0</v>
      </c>
      <c r="J9" s="43">
        <f>SUM(E9:I9)</f>
        <v>0</v>
      </c>
      <c r="K9" s="38"/>
    </row>
    <row r="10" spans="1:11">
      <c r="D10" t="s">
        <v>57</v>
      </c>
      <c r="E10" s="43">
        <f>'Expenses &amp; Summary'!B75</f>
        <v>0</v>
      </c>
      <c r="F10" s="43">
        <f>'Expenses &amp; Summary'!C75</f>
        <v>0</v>
      </c>
      <c r="G10" s="43">
        <f>'Expenses &amp; Summary'!D75</f>
        <v>0</v>
      </c>
      <c r="H10" s="43">
        <f>'Expenses &amp; Summary'!E75</f>
        <v>0</v>
      </c>
      <c r="I10" s="43">
        <f>'Expenses &amp; Summary'!F75</f>
        <v>0</v>
      </c>
      <c r="J10" s="43">
        <f>SUM(E10:I10)</f>
        <v>0</v>
      </c>
      <c r="K10" s="38"/>
    </row>
    <row r="11" spans="1:11" ht="15" thickBot="1">
      <c r="D11" s="2" t="s">
        <v>58</v>
      </c>
      <c r="E11" s="44">
        <f>'Expenses &amp; Summary'!B77</f>
        <v>0</v>
      </c>
      <c r="F11" s="44">
        <f>'Expenses &amp; Summary'!C77</f>
        <v>0</v>
      </c>
      <c r="G11" s="44">
        <f>'Expenses &amp; Summary'!D77</f>
        <v>0</v>
      </c>
      <c r="H11" s="44">
        <f>'Expenses &amp; Summary'!E77</f>
        <v>0</v>
      </c>
      <c r="I11" s="44">
        <f>'Expenses &amp; Summary'!F77</f>
        <v>0</v>
      </c>
      <c r="J11" s="44">
        <f>SUM(E11:I11)</f>
        <v>0</v>
      </c>
      <c r="K11" s="38"/>
    </row>
    <row r="12" spans="1:11" ht="15" thickTop="1">
      <c r="D12" s="2"/>
      <c r="E12" s="43"/>
      <c r="F12" s="43"/>
      <c r="G12" s="43"/>
      <c r="H12" s="43"/>
      <c r="I12" s="43"/>
      <c r="J12" s="43"/>
      <c r="K12" s="38"/>
    </row>
    <row r="13" spans="1:11">
      <c r="D13" s="2" t="s">
        <v>59</v>
      </c>
      <c r="E13" s="43"/>
      <c r="F13" s="43"/>
      <c r="G13" s="43"/>
      <c r="H13" s="43"/>
      <c r="I13" s="43"/>
      <c r="J13" s="43"/>
      <c r="K13" s="38"/>
    </row>
    <row r="14" spans="1:11">
      <c r="D14" s="123" t="s">
        <v>60</v>
      </c>
      <c r="E14" s="124">
        <v>0</v>
      </c>
      <c r="F14" s="124">
        <v>0</v>
      </c>
      <c r="G14" s="124">
        <v>0</v>
      </c>
      <c r="H14" s="124">
        <v>0</v>
      </c>
      <c r="I14" s="124">
        <v>0</v>
      </c>
      <c r="J14" s="43">
        <f t="shared" ref="J14:J19" si="0">SUM(E14:I14)</f>
        <v>0</v>
      </c>
      <c r="K14" s="38"/>
    </row>
    <row r="15" spans="1:11">
      <c r="D15" s="123" t="s">
        <v>60</v>
      </c>
      <c r="E15" s="124">
        <v>0</v>
      </c>
      <c r="F15" s="124">
        <v>0</v>
      </c>
      <c r="G15" s="124">
        <v>0</v>
      </c>
      <c r="H15" s="124">
        <v>0</v>
      </c>
      <c r="I15" s="124">
        <v>0</v>
      </c>
      <c r="J15" s="43">
        <f t="shared" si="0"/>
        <v>0</v>
      </c>
      <c r="K15" s="38"/>
    </row>
    <row r="16" spans="1:11">
      <c r="D16" s="123" t="s">
        <v>60</v>
      </c>
      <c r="E16" s="124">
        <v>0</v>
      </c>
      <c r="F16" s="124">
        <v>0</v>
      </c>
      <c r="G16" s="124">
        <v>0</v>
      </c>
      <c r="H16" s="124">
        <v>0</v>
      </c>
      <c r="I16" s="124">
        <v>0</v>
      </c>
      <c r="J16" s="43">
        <f t="shared" si="0"/>
        <v>0</v>
      </c>
      <c r="K16" s="38"/>
    </row>
    <row r="17" spans="1:11">
      <c r="D17" s="123" t="s">
        <v>60</v>
      </c>
      <c r="E17" s="124">
        <v>0</v>
      </c>
      <c r="F17" s="124">
        <v>0</v>
      </c>
      <c r="G17" s="124">
        <v>0</v>
      </c>
      <c r="H17" s="124">
        <v>0</v>
      </c>
      <c r="I17" s="124">
        <v>0</v>
      </c>
      <c r="J17" s="43">
        <f t="shared" si="0"/>
        <v>0</v>
      </c>
      <c r="K17" s="38"/>
    </row>
    <row r="18" spans="1:11">
      <c r="D18" s="123" t="s">
        <v>153</v>
      </c>
      <c r="E18" s="124">
        <v>0</v>
      </c>
      <c r="F18" s="124">
        <v>0</v>
      </c>
      <c r="G18" s="124">
        <v>0</v>
      </c>
      <c r="H18" s="124">
        <v>0</v>
      </c>
      <c r="I18" s="124">
        <v>0</v>
      </c>
      <c r="J18" s="43">
        <f t="shared" si="0"/>
        <v>0</v>
      </c>
      <c r="K18" s="38"/>
    </row>
    <row r="19" spans="1:11">
      <c r="D19" s="123" t="s">
        <v>57</v>
      </c>
      <c r="E19" s="124">
        <v>0</v>
      </c>
      <c r="F19" s="124">
        <v>0</v>
      </c>
      <c r="G19" s="124">
        <v>0</v>
      </c>
      <c r="H19" s="124">
        <v>0</v>
      </c>
      <c r="I19" s="124">
        <v>0</v>
      </c>
      <c r="J19" s="43">
        <f t="shared" si="0"/>
        <v>0</v>
      </c>
      <c r="K19" s="38"/>
    </row>
    <row r="20" spans="1:11" ht="15" thickBot="1">
      <c r="D20" s="2" t="s">
        <v>16</v>
      </c>
      <c r="E20" s="44">
        <f t="shared" ref="E20:J20" si="1">SUM(E14:E19)</f>
        <v>0</v>
      </c>
      <c r="F20" s="44">
        <f t="shared" si="1"/>
        <v>0</v>
      </c>
      <c r="G20" s="44">
        <f t="shared" si="1"/>
        <v>0</v>
      </c>
      <c r="H20" s="44">
        <f t="shared" si="1"/>
        <v>0</v>
      </c>
      <c r="I20" s="44">
        <f t="shared" si="1"/>
        <v>0</v>
      </c>
      <c r="J20" s="44">
        <f t="shared" si="1"/>
        <v>0</v>
      </c>
      <c r="K20" s="38"/>
    </row>
    <row r="21" spans="1:11" ht="15" thickTop="1">
      <c r="E21" s="43"/>
      <c r="F21" s="43"/>
      <c r="G21" s="43"/>
      <c r="H21" s="43"/>
      <c r="I21" s="43"/>
      <c r="J21" s="43"/>
      <c r="K21" s="38"/>
    </row>
    <row r="22" spans="1:11">
      <c r="D22" s="2" t="s">
        <v>61</v>
      </c>
      <c r="E22" s="43"/>
      <c r="F22" s="43"/>
      <c r="G22" s="43"/>
      <c r="H22" s="43"/>
      <c r="I22" s="43"/>
      <c r="J22" s="43"/>
      <c r="K22" s="38"/>
    </row>
    <row r="23" spans="1:11">
      <c r="D23" s="123" t="s">
        <v>60</v>
      </c>
      <c r="E23" s="124">
        <v>0</v>
      </c>
      <c r="F23" s="124">
        <v>0</v>
      </c>
      <c r="G23" s="124">
        <v>0</v>
      </c>
      <c r="H23" s="124">
        <v>0</v>
      </c>
      <c r="I23" s="124">
        <v>0</v>
      </c>
      <c r="J23" s="43">
        <f t="shared" ref="J23:J28" si="2">SUM(E23:I23)</f>
        <v>0</v>
      </c>
      <c r="K23" s="38"/>
    </row>
    <row r="24" spans="1:11">
      <c r="D24" s="123" t="s">
        <v>60</v>
      </c>
      <c r="E24" s="124">
        <v>0</v>
      </c>
      <c r="F24" s="124">
        <v>0</v>
      </c>
      <c r="G24" s="124">
        <v>0</v>
      </c>
      <c r="H24" s="124">
        <v>0</v>
      </c>
      <c r="I24" s="124">
        <v>0</v>
      </c>
      <c r="J24" s="43">
        <f t="shared" si="2"/>
        <v>0</v>
      </c>
      <c r="K24" s="38"/>
    </row>
    <row r="25" spans="1:11">
      <c r="D25" s="123" t="s">
        <v>60</v>
      </c>
      <c r="E25" s="124">
        <v>0</v>
      </c>
      <c r="F25" s="124">
        <v>0</v>
      </c>
      <c r="G25" s="124">
        <v>0</v>
      </c>
      <c r="H25" s="124">
        <v>0</v>
      </c>
      <c r="I25" s="124">
        <v>0</v>
      </c>
      <c r="J25" s="43">
        <f t="shared" si="2"/>
        <v>0</v>
      </c>
      <c r="K25" s="38"/>
    </row>
    <row r="26" spans="1:11">
      <c r="D26" s="123" t="s">
        <v>60</v>
      </c>
      <c r="E26" s="124">
        <v>0</v>
      </c>
      <c r="F26" s="124">
        <v>0</v>
      </c>
      <c r="G26" s="124">
        <v>0</v>
      </c>
      <c r="H26" s="124">
        <v>0</v>
      </c>
      <c r="I26" s="124">
        <v>0</v>
      </c>
      <c r="J26" s="43">
        <f t="shared" si="2"/>
        <v>0</v>
      </c>
      <c r="K26" s="38"/>
    </row>
    <row r="27" spans="1:11">
      <c r="D27" s="123" t="s">
        <v>153</v>
      </c>
      <c r="E27" s="124">
        <v>0</v>
      </c>
      <c r="F27" s="124">
        <v>0</v>
      </c>
      <c r="G27" s="124">
        <v>0</v>
      </c>
      <c r="H27" s="124">
        <v>0</v>
      </c>
      <c r="I27" s="124">
        <v>0</v>
      </c>
      <c r="J27" s="43">
        <f t="shared" si="2"/>
        <v>0</v>
      </c>
      <c r="K27" s="38"/>
    </row>
    <row r="28" spans="1:11">
      <c r="D28" s="123" t="s">
        <v>57</v>
      </c>
      <c r="E28" s="124">
        <v>0</v>
      </c>
      <c r="F28" s="124">
        <v>0</v>
      </c>
      <c r="G28" s="124">
        <v>0</v>
      </c>
      <c r="H28" s="124">
        <v>0</v>
      </c>
      <c r="I28" s="124">
        <v>0</v>
      </c>
      <c r="J28" s="43">
        <f t="shared" si="2"/>
        <v>0</v>
      </c>
      <c r="K28" s="38"/>
    </row>
    <row r="29" spans="1:11" ht="15" thickBot="1">
      <c r="A29" s="45"/>
      <c r="B29" s="45"/>
      <c r="D29" s="2" t="s">
        <v>16</v>
      </c>
      <c r="E29" s="44">
        <f t="shared" ref="E29:J29" si="3">SUM(E23:E28)</f>
        <v>0</v>
      </c>
      <c r="F29" s="44">
        <f t="shared" si="3"/>
        <v>0</v>
      </c>
      <c r="G29" s="44">
        <f t="shared" si="3"/>
        <v>0</v>
      </c>
      <c r="H29" s="44">
        <f t="shared" si="3"/>
        <v>0</v>
      </c>
      <c r="I29" s="44">
        <f t="shared" si="3"/>
        <v>0</v>
      </c>
      <c r="J29" s="44">
        <f t="shared" si="3"/>
        <v>0</v>
      </c>
      <c r="K29" s="38"/>
    </row>
    <row r="30" spans="1:11" ht="18" customHeight="1" thickTop="1">
      <c r="A30" s="45"/>
      <c r="B30" s="45"/>
      <c r="D30" s="2"/>
      <c r="E30" s="43"/>
      <c r="F30" s="43"/>
      <c r="G30" s="43"/>
      <c r="H30" s="43"/>
      <c r="I30" s="43"/>
      <c r="J30" s="43"/>
      <c r="K30" s="38"/>
    </row>
    <row r="31" spans="1:11">
      <c r="E31" s="43"/>
      <c r="F31" s="43"/>
      <c r="G31" s="43"/>
      <c r="H31" s="43"/>
      <c r="I31" s="43"/>
      <c r="J31" s="43"/>
      <c r="K31" s="38"/>
    </row>
    <row r="32" spans="1:11">
      <c r="D32" t="s">
        <v>62</v>
      </c>
      <c r="E32" s="43">
        <f t="shared" ref="E32:I33" si="4">E9</f>
        <v>0</v>
      </c>
      <c r="F32" s="43">
        <f t="shared" si="4"/>
        <v>0</v>
      </c>
      <c r="G32" s="43">
        <f t="shared" si="4"/>
        <v>0</v>
      </c>
      <c r="H32" s="43">
        <f t="shared" si="4"/>
        <v>0</v>
      </c>
      <c r="I32" s="43">
        <f t="shared" si="4"/>
        <v>0</v>
      </c>
      <c r="J32" s="43">
        <f>SUM(E32:I32)</f>
        <v>0</v>
      </c>
      <c r="K32" s="38"/>
    </row>
    <row r="33" spans="1:11">
      <c r="D33" t="s">
        <v>57</v>
      </c>
      <c r="E33" s="43">
        <f t="shared" si="4"/>
        <v>0</v>
      </c>
      <c r="F33" s="43">
        <f t="shared" si="4"/>
        <v>0</v>
      </c>
      <c r="G33" s="43">
        <f t="shared" si="4"/>
        <v>0</v>
      </c>
      <c r="H33" s="43">
        <f t="shared" si="4"/>
        <v>0</v>
      </c>
      <c r="I33" s="43">
        <f t="shared" si="4"/>
        <v>0</v>
      </c>
      <c r="J33" s="43">
        <f>SUM(E33:I33)</f>
        <v>0</v>
      </c>
      <c r="K33" s="38"/>
    </row>
    <row r="34" spans="1:11" ht="15" thickBot="1">
      <c r="D34" s="2" t="s">
        <v>16</v>
      </c>
      <c r="E34" s="44">
        <f t="shared" ref="E34:J34" si="5">SUM(E32:E33)</f>
        <v>0</v>
      </c>
      <c r="F34" s="44">
        <f t="shared" si="5"/>
        <v>0</v>
      </c>
      <c r="G34" s="44">
        <f t="shared" si="5"/>
        <v>0</v>
      </c>
      <c r="H34" s="44">
        <f t="shared" si="5"/>
        <v>0</v>
      </c>
      <c r="I34" s="44">
        <f t="shared" si="5"/>
        <v>0</v>
      </c>
      <c r="J34" s="44">
        <f t="shared" si="5"/>
        <v>0</v>
      </c>
      <c r="K34" s="38"/>
    </row>
    <row r="35" spans="1:11" ht="15" thickTop="1">
      <c r="E35" s="43"/>
      <c r="F35" s="43"/>
      <c r="G35" s="43"/>
      <c r="H35" s="43"/>
      <c r="I35" s="43"/>
      <c r="J35" s="43"/>
      <c r="K35" s="38"/>
    </row>
    <row r="36" spans="1:11">
      <c r="A36" s="2" t="s">
        <v>102</v>
      </c>
      <c r="K36" s="38"/>
    </row>
  </sheetData>
  <sheetProtection algorithmName="SHA-512" hashValue="OpWTdDjRvlx4Y4EWoZ744PMEXu6+/eANDyJ987fDpFPJ4Rk89eWxhXcz2JQ/uXEpXqETbATwTjqQcfWUI21tXA==" saltValue="rg2DXStAeJh17Z3TztY9YA==" spinCount="100000" sheet="1" objects="1" scenarios="1" formatRows="0"/>
  <mergeCells count="2">
    <mergeCell ref="D4:E4"/>
    <mergeCell ref="H4:I4"/>
  </mergeCells>
  <pageMargins left="0.7" right="0.7" top="0.75" bottom="0.75" header="0.3" footer="0.3"/>
  <pageSetup scale="2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theme="2" tint="-0.249977111117893"/>
    <pageSetUpPr fitToPage="1"/>
  </sheetPr>
  <dimension ref="A1:CC298"/>
  <sheetViews>
    <sheetView zoomScale="126" zoomScaleNormal="125" workbookViewId="0">
      <selection activeCell="N17" sqref="N17"/>
    </sheetView>
  </sheetViews>
  <sheetFormatPr baseColWidth="10" defaultColWidth="8.7109375" defaultRowHeight="13"/>
  <cols>
    <col min="1" max="1" width="7.140625" style="1" customWidth="1"/>
    <col min="2" max="2" width="36.28515625" style="1" customWidth="1"/>
    <col min="3" max="3" width="11.7109375" style="1" customWidth="1"/>
    <col min="4" max="4" width="10" style="1" customWidth="1"/>
    <col min="5" max="5" width="10.7109375" style="1" customWidth="1"/>
    <col min="6" max="6" width="10.5703125" style="1" customWidth="1"/>
    <col min="7" max="8" width="10.140625" style="1" customWidth="1"/>
    <col min="9" max="9" width="11" style="1" customWidth="1"/>
    <col min="10" max="10" width="8.7109375" style="1"/>
    <col min="11" max="11" width="4.140625" style="1" customWidth="1"/>
    <col min="12" max="12" width="29.5703125" style="1" customWidth="1"/>
    <col min="13" max="13" width="13.85546875" style="1" customWidth="1"/>
    <col min="14" max="14" width="12" style="1" bestFit="1" customWidth="1"/>
    <col min="15" max="15" width="4.85546875" style="1" customWidth="1"/>
    <col min="16" max="17" width="8.7109375" style="1"/>
    <col min="18" max="18" width="27.42578125" style="1" customWidth="1"/>
    <col min="19" max="19" width="13.28515625" style="1" customWidth="1"/>
    <col min="20" max="29" width="8.7109375" style="1"/>
    <col min="30" max="30" width="24.28515625" style="1" customWidth="1"/>
    <col min="31" max="36" width="12.140625" style="1" customWidth="1"/>
    <col min="37" max="37" width="4.28515625" style="1" customWidth="1"/>
    <col min="38" max="50" width="8.7109375" style="1"/>
    <col min="51" max="51" width="13" style="1" customWidth="1"/>
    <col min="52" max="52" width="7.28515625" style="1" customWidth="1"/>
    <col min="53" max="53" width="6.28515625" style="1" customWidth="1"/>
    <col min="54" max="55" width="7.28515625" style="1" customWidth="1"/>
    <col min="56" max="57" width="9.140625" style="1" customWidth="1"/>
    <col min="58" max="61" width="14.42578125" style="1" bestFit="1" customWidth="1"/>
    <col min="62" max="63" width="17" style="1" customWidth="1"/>
    <col min="64" max="66" width="14.42578125" style="1" bestFit="1" customWidth="1"/>
    <col min="67" max="69" width="17" style="1" customWidth="1"/>
    <col min="70" max="71" width="14.42578125" style="1" bestFit="1" customWidth="1"/>
    <col min="72" max="75" width="17" style="1" customWidth="1"/>
    <col min="76" max="76" width="14.42578125" style="1" bestFit="1" customWidth="1"/>
    <col min="77" max="81" width="17" style="1" bestFit="1" customWidth="1"/>
    <col min="82" max="16384" width="8.7109375" style="1"/>
  </cols>
  <sheetData>
    <row r="1" spans="1:81">
      <c r="A1" s="458"/>
      <c r="B1" s="459"/>
      <c r="C1" s="462" t="s">
        <v>38</v>
      </c>
      <c r="D1" s="462"/>
      <c r="E1" s="462"/>
      <c r="F1" s="462"/>
      <c r="G1" s="462"/>
      <c r="H1" s="463"/>
      <c r="I1" s="463"/>
      <c r="AD1" s="1" t="s">
        <v>196</v>
      </c>
      <c r="AM1" s="1" t="s">
        <v>226</v>
      </c>
    </row>
    <row r="2" spans="1:81" ht="14">
      <c r="A2" s="460"/>
      <c r="B2" s="461"/>
      <c r="C2" s="301">
        <v>1</v>
      </c>
      <c r="D2" s="301">
        <v>2</v>
      </c>
      <c r="E2" s="301">
        <v>3</v>
      </c>
      <c r="F2" s="301">
        <v>4</v>
      </c>
      <c r="G2" s="301">
        <v>5</v>
      </c>
      <c r="H2" s="301">
        <v>6</v>
      </c>
      <c r="I2" s="302">
        <v>7</v>
      </c>
      <c r="K2" s="119"/>
      <c r="L2" s="457" t="s">
        <v>170</v>
      </c>
      <c r="M2" s="457"/>
      <c r="N2" s="457"/>
      <c r="O2" s="119"/>
      <c r="R2" s="456" t="s">
        <v>169</v>
      </c>
      <c r="S2" s="456"/>
      <c r="T2" s="456"/>
      <c r="AD2" s="1" t="s">
        <v>194</v>
      </c>
      <c r="AM2" s="1" t="s">
        <v>197</v>
      </c>
      <c r="AN2" s="1" t="s">
        <v>198</v>
      </c>
      <c r="AO2" s="1" t="s">
        <v>199</v>
      </c>
      <c r="AP2" s="1" t="s">
        <v>200</v>
      </c>
      <c r="AQ2" s="1" t="s">
        <v>201</v>
      </c>
      <c r="AR2" s="1" t="str">
        <f>'Expenses &amp; Summary'!G9</f>
        <v>Total</v>
      </c>
      <c r="AS2" s="1" t="str">
        <f>'Expenses &amp; Summary'!H9</f>
        <v>Notes</v>
      </c>
      <c r="AT2" s="1">
        <f>'Expenses &amp; Summary'!I9</f>
        <v>0</v>
      </c>
      <c r="AU2" s="1" t="e">
        <f>'Expenses &amp; Summary'!#REF!</f>
        <v>#REF!</v>
      </c>
      <c r="AV2" s="1" t="e">
        <f>'Expenses &amp; Summary'!#REF!</f>
        <v>#REF!</v>
      </c>
      <c r="BA2"/>
      <c r="BB2"/>
      <c r="BC2"/>
      <c r="BD2"/>
      <c r="BE2"/>
      <c r="BF2"/>
      <c r="BG2"/>
      <c r="BH2"/>
      <c r="BI2"/>
      <c r="BJ2"/>
      <c r="BK2"/>
      <c r="BL2"/>
      <c r="BM2"/>
      <c r="BN2"/>
      <c r="BO2"/>
      <c r="BP2"/>
      <c r="BQ2"/>
      <c r="BR2"/>
      <c r="BS2"/>
      <c r="BT2"/>
      <c r="BU2"/>
      <c r="BV2"/>
      <c r="BW2"/>
      <c r="BX2"/>
      <c r="BY2"/>
      <c r="BZ2"/>
      <c r="CA2"/>
      <c r="CB2"/>
      <c r="CC2"/>
    </row>
    <row r="3" spans="1:81" ht="15" thickBot="1">
      <c r="A3" s="54" t="s">
        <v>37</v>
      </c>
      <c r="B3" s="54" t="s">
        <v>156</v>
      </c>
      <c r="C3" s="99">
        <v>1</v>
      </c>
      <c r="D3" s="99">
        <v>2</v>
      </c>
      <c r="E3" s="99">
        <v>3</v>
      </c>
      <c r="F3" s="99">
        <v>4</v>
      </c>
      <c r="G3" s="99">
        <v>5</v>
      </c>
      <c r="H3" s="99">
        <v>6</v>
      </c>
      <c r="I3" s="100">
        <v>6</v>
      </c>
      <c r="K3" s="119"/>
      <c r="L3" s="119"/>
      <c r="M3" s="119"/>
      <c r="N3" s="119"/>
      <c r="O3" s="119"/>
      <c r="AK3" s="39"/>
      <c r="AM3" s="1">
        <f>'Expenses &amp; Summary'!B10</f>
        <v>1</v>
      </c>
      <c r="AN3" s="1">
        <f>'Expenses &amp; Summary'!C10</f>
        <v>1</v>
      </c>
      <c r="AO3" s="1">
        <f>'Expenses &amp; Summary'!D10</f>
        <v>1</v>
      </c>
      <c r="AP3" s="1">
        <f>'Expenses &amp; Summary'!E10</f>
        <v>1</v>
      </c>
      <c r="AQ3" s="1">
        <f>'Expenses &amp; Summary'!F10</f>
        <v>1</v>
      </c>
      <c r="AR3" s="1">
        <f>'Expenses &amp; Summary'!G10</f>
        <v>0</v>
      </c>
      <c r="AS3" s="1">
        <f>'Expenses &amp; Summary'!H10</f>
        <v>0</v>
      </c>
      <c r="AT3" s="1">
        <f>'Expenses &amp; Summary'!I10</f>
        <v>0</v>
      </c>
      <c r="AU3" s="1" t="e">
        <f>'Expenses &amp; Summary'!#REF!</f>
        <v>#REF!</v>
      </c>
      <c r="AV3" s="1" t="e">
        <f>'Expenses &amp; Summary'!#REF!</f>
        <v>#REF!</v>
      </c>
      <c r="BA3"/>
      <c r="BB3"/>
      <c r="BC3"/>
      <c r="BD3"/>
      <c r="BE3"/>
      <c r="BF3"/>
      <c r="BG3"/>
      <c r="BH3"/>
      <c r="BI3"/>
      <c r="BJ3"/>
      <c r="BK3"/>
      <c r="BL3"/>
      <c r="BM3"/>
      <c r="BN3"/>
      <c r="BO3"/>
      <c r="BP3"/>
      <c r="BQ3"/>
      <c r="BR3"/>
      <c r="BS3"/>
      <c r="BT3"/>
      <c r="BU3"/>
      <c r="BV3"/>
      <c r="BW3"/>
      <c r="BX3"/>
      <c r="BY3"/>
      <c r="BZ3"/>
      <c r="CA3"/>
      <c r="CB3"/>
      <c r="CC3"/>
    </row>
    <row r="4" spans="1:81" ht="15" thickBot="1">
      <c r="A4" s="55">
        <v>1</v>
      </c>
      <c r="B4" s="10" t="s">
        <v>232</v>
      </c>
      <c r="C4" s="56">
        <f>SPARate+FICA+FringeWC+FringeUI</f>
        <v>0.3281</v>
      </c>
      <c r="D4" s="56">
        <f t="shared" ref="D4:I6" si="0">EPAFringY1</f>
        <v>0.3281</v>
      </c>
      <c r="E4" s="56">
        <f t="shared" si="0"/>
        <v>0.3281</v>
      </c>
      <c r="F4" s="56">
        <f t="shared" si="0"/>
        <v>0.3281</v>
      </c>
      <c r="G4" s="56">
        <f t="shared" si="0"/>
        <v>0.3281</v>
      </c>
      <c r="H4" s="56">
        <f t="shared" si="0"/>
        <v>0.3281</v>
      </c>
      <c r="I4" s="56">
        <f t="shared" si="0"/>
        <v>0.3281</v>
      </c>
      <c r="K4" s="119"/>
      <c r="L4" s="119"/>
      <c r="M4" s="119"/>
      <c r="N4" s="119"/>
      <c r="O4" s="119"/>
      <c r="R4" s="305"/>
      <c r="S4" s="306"/>
      <c r="T4" s="306"/>
      <c r="U4" s="306"/>
      <c r="V4" s="306"/>
      <c r="W4" s="307"/>
      <c r="AE4" s="39" t="s">
        <v>11</v>
      </c>
      <c r="AF4" s="39" t="s">
        <v>12</v>
      </c>
      <c r="AG4" s="39" t="s">
        <v>13</v>
      </c>
      <c r="AH4" s="39" t="s">
        <v>14</v>
      </c>
      <c r="AI4" s="39" t="s">
        <v>15</v>
      </c>
      <c r="AJ4" s="39" t="s">
        <v>16</v>
      </c>
      <c r="AK4"/>
      <c r="AM4" s="1">
        <f>'Expenses &amp; Summary'!B11</f>
        <v>0</v>
      </c>
      <c r="AN4" s="1">
        <f>'Expenses &amp; Summary'!C11</f>
        <v>0</v>
      </c>
      <c r="AO4" s="1">
        <f>'Expenses &amp; Summary'!D11</f>
        <v>0</v>
      </c>
      <c r="AP4" s="1">
        <f>'Expenses &amp; Summary'!E11</f>
        <v>0</v>
      </c>
      <c r="AQ4" s="1">
        <f>'Expenses &amp; Summary'!F11</f>
        <v>0</v>
      </c>
      <c r="AR4" s="1">
        <f>'Expenses &amp; Summary'!G11</f>
        <v>0</v>
      </c>
      <c r="AS4" s="1">
        <f>'Expenses &amp; Summary'!H11</f>
        <v>0</v>
      </c>
      <c r="AT4" s="1">
        <f>'Expenses &amp; Summary'!I11</f>
        <v>0</v>
      </c>
      <c r="AU4" s="1" t="e">
        <f>'Expenses &amp; Summary'!#REF!</f>
        <v>#REF!</v>
      </c>
      <c r="AV4" s="1" t="e">
        <f>'Expenses &amp; Summary'!#REF!</f>
        <v>#REF!</v>
      </c>
      <c r="BA4"/>
      <c r="BB4"/>
      <c r="BC4"/>
      <c r="BD4"/>
      <c r="BE4"/>
      <c r="BF4"/>
      <c r="BG4"/>
      <c r="BH4"/>
      <c r="BI4"/>
      <c r="BJ4"/>
      <c r="BK4"/>
      <c r="BL4"/>
      <c r="BM4"/>
      <c r="BN4"/>
      <c r="BO4"/>
      <c r="BP4"/>
      <c r="BQ4"/>
      <c r="BR4"/>
      <c r="BS4"/>
      <c r="BT4"/>
      <c r="BU4"/>
      <c r="BV4"/>
      <c r="BW4"/>
      <c r="BX4"/>
      <c r="BY4"/>
      <c r="BZ4"/>
      <c r="CA4"/>
      <c r="CB4"/>
      <c r="CC4"/>
    </row>
    <row r="5" spans="1:81" ht="14">
      <c r="A5" s="55">
        <v>2</v>
      </c>
      <c r="B5" s="10" t="s">
        <v>233</v>
      </c>
      <c r="C5" s="56">
        <f>EPAFringY1</f>
        <v>0.3281</v>
      </c>
      <c r="D5" s="56">
        <f t="shared" si="0"/>
        <v>0.3281</v>
      </c>
      <c r="E5" s="56">
        <f t="shared" si="0"/>
        <v>0.3281</v>
      </c>
      <c r="F5" s="56">
        <f t="shared" si="0"/>
        <v>0.3281</v>
      </c>
      <c r="G5" s="56">
        <f t="shared" si="0"/>
        <v>0.3281</v>
      </c>
      <c r="H5" s="56">
        <f t="shared" si="0"/>
        <v>0.3281</v>
      </c>
      <c r="I5" s="56">
        <f t="shared" si="0"/>
        <v>0.3281</v>
      </c>
      <c r="K5" s="119"/>
      <c r="L5" s="444" t="s">
        <v>89</v>
      </c>
      <c r="M5" s="445"/>
      <c r="N5" s="446"/>
      <c r="O5" s="119"/>
      <c r="R5" s="308" t="s">
        <v>84</v>
      </c>
      <c r="W5" s="164"/>
      <c r="AD5">
        <f>R63</f>
        <v>0</v>
      </c>
      <c r="AE5" s="332" t="e">
        <f>#REF!*(1+FARateY1)</f>
        <v>#REF!</v>
      </c>
      <c r="AF5" s="332" t="e">
        <f>#REF!*(1+FARateY2)</f>
        <v>#REF!</v>
      </c>
      <c r="AG5" s="332" t="e">
        <f>#REF!*(1+FARateY3)</f>
        <v>#REF!</v>
      </c>
      <c r="AH5" s="332" t="e">
        <f>#REF!*(1+FARateY4)</f>
        <v>#REF!</v>
      </c>
      <c r="AI5" s="332" t="e">
        <f>#REF!*(1+FARateY5)</f>
        <v>#REF!</v>
      </c>
      <c r="AJ5" s="332" t="e">
        <f t="shared" ref="AJ5:AJ13" si="1">SUM(AE5:AI5)</f>
        <v>#REF!</v>
      </c>
      <c r="AK5"/>
      <c r="AM5" s="1">
        <f>'Expenses &amp; Summary'!B12</f>
        <v>0</v>
      </c>
      <c r="AN5" s="1">
        <f>'Expenses &amp; Summary'!C12</f>
        <v>0</v>
      </c>
      <c r="AO5" s="1">
        <f>'Expenses &amp; Summary'!D12</f>
        <v>0</v>
      </c>
      <c r="AP5" s="1">
        <f>'Expenses &amp; Summary'!E12</f>
        <v>0</v>
      </c>
      <c r="AQ5" s="1">
        <f>'Expenses &amp; Summary'!F12</f>
        <v>0</v>
      </c>
      <c r="AR5" s="1">
        <f>'Expenses &amp; Summary'!G12</f>
        <v>0</v>
      </c>
      <c r="AS5" s="1">
        <f>'Expenses &amp; Summary'!H12</f>
        <v>0</v>
      </c>
      <c r="AT5" s="1">
        <f>'Expenses &amp; Summary'!I12</f>
        <v>0</v>
      </c>
      <c r="AU5" s="1" t="e">
        <f>'Expenses &amp; Summary'!#REF!</f>
        <v>#REF!</v>
      </c>
      <c r="AV5" s="1" t="e">
        <f>'Expenses &amp; Summary'!#REF!</f>
        <v>#REF!</v>
      </c>
      <c r="BA5"/>
      <c r="BB5"/>
      <c r="BC5"/>
      <c r="BD5"/>
      <c r="BE5"/>
      <c r="BF5"/>
      <c r="BG5"/>
      <c r="BH5"/>
      <c r="BI5"/>
      <c r="BJ5"/>
      <c r="BK5"/>
      <c r="BL5"/>
      <c r="BM5"/>
      <c r="BN5"/>
      <c r="BO5"/>
      <c r="BP5"/>
      <c r="BQ5"/>
      <c r="BR5"/>
      <c r="BS5"/>
      <c r="BT5"/>
      <c r="BU5"/>
      <c r="BV5"/>
      <c r="BW5"/>
      <c r="BX5"/>
      <c r="BY5"/>
      <c r="BZ5"/>
      <c r="CA5"/>
      <c r="CB5"/>
      <c r="CC5"/>
    </row>
    <row r="6" spans="1:81" ht="14">
      <c r="A6" s="55">
        <v>3</v>
      </c>
      <c r="B6" s="10" t="s">
        <v>234</v>
      </c>
      <c r="C6" s="56">
        <f>EPAFringY1</f>
        <v>0.3281</v>
      </c>
      <c r="D6" s="56">
        <f t="shared" si="0"/>
        <v>0.3281</v>
      </c>
      <c r="E6" s="56">
        <f t="shared" si="0"/>
        <v>0.3281</v>
      </c>
      <c r="F6" s="56">
        <f t="shared" si="0"/>
        <v>0.3281</v>
      </c>
      <c r="G6" s="56">
        <f t="shared" si="0"/>
        <v>0.3281</v>
      </c>
      <c r="H6" s="56">
        <f t="shared" si="0"/>
        <v>0.3281</v>
      </c>
      <c r="I6" s="56">
        <f t="shared" si="0"/>
        <v>0.3281</v>
      </c>
      <c r="K6" s="119"/>
      <c r="L6" s="298" t="s">
        <v>237</v>
      </c>
      <c r="M6" s="119"/>
      <c r="N6" s="353"/>
      <c r="O6" s="119"/>
      <c r="R6" s="309">
        <f>1</f>
        <v>1</v>
      </c>
      <c r="S6" s="1" t="s">
        <v>172</v>
      </c>
      <c r="W6" s="164"/>
      <c r="AD6">
        <f>R64</f>
        <v>0</v>
      </c>
      <c r="AE6" s="332" t="e">
        <f>#REF!*IF(RateBase="TDC - Total Direct Costs",1+FARateY1,1)</f>
        <v>#REF!</v>
      </c>
      <c r="AF6" s="332" t="e">
        <f>#REF!*IF(RateBase="TDC - Total Direct Costs",1+FARateY2,1)</f>
        <v>#REF!</v>
      </c>
      <c r="AG6" s="332" t="e">
        <f>#REF!*IF(RateBase="TDC - Total Direct Costs",1+FARateY3,1)</f>
        <v>#REF!</v>
      </c>
      <c r="AH6" s="332" t="e">
        <f>#REF!*IF(RateBase="TDC - Total Direct Costs",1+FARateY4,1)</f>
        <v>#REF!</v>
      </c>
      <c r="AI6" s="332" t="e">
        <f>#REF!*IF(RateBase="TDC - Total Direct Costs",1+FARateY5,1)</f>
        <v>#REF!</v>
      </c>
      <c r="AJ6" s="332" t="e">
        <f t="shared" si="1"/>
        <v>#REF!</v>
      </c>
      <c r="AK6"/>
      <c r="AM6" s="1">
        <f>'Expenses &amp; Summary'!B13</f>
        <v>0</v>
      </c>
      <c r="AN6" s="1">
        <f>'Expenses &amp; Summary'!C13</f>
        <v>0</v>
      </c>
      <c r="AO6" s="1">
        <f>'Expenses &amp; Summary'!D13</f>
        <v>0</v>
      </c>
      <c r="AP6" s="1">
        <f>'Expenses &amp; Summary'!E13</f>
        <v>0</v>
      </c>
      <c r="AQ6" s="1">
        <f>'Expenses &amp; Summary'!F13</f>
        <v>0</v>
      </c>
      <c r="AR6" s="1">
        <f>'Expenses &amp; Summary'!G13</f>
        <v>0</v>
      </c>
      <c r="AS6" s="1">
        <f>'Expenses &amp; Summary'!H13</f>
        <v>0</v>
      </c>
      <c r="AT6" s="1">
        <f>'Expenses &amp; Summary'!I13</f>
        <v>0</v>
      </c>
      <c r="AU6" s="1" t="e">
        <f>'Expenses &amp; Summary'!#REF!</f>
        <v>#REF!</v>
      </c>
      <c r="AV6" s="1" t="e">
        <f>'Expenses &amp; Summary'!#REF!</f>
        <v>#REF!</v>
      </c>
      <c r="BA6"/>
      <c r="BB6"/>
      <c r="BC6"/>
      <c r="BD6"/>
      <c r="BE6"/>
      <c r="BF6"/>
      <c r="BG6"/>
      <c r="BH6"/>
      <c r="BI6"/>
      <c r="BJ6"/>
      <c r="BK6"/>
      <c r="BL6"/>
      <c r="BM6"/>
      <c r="BN6"/>
      <c r="BO6"/>
      <c r="BP6"/>
      <c r="BQ6"/>
      <c r="BR6"/>
      <c r="BS6"/>
      <c r="BT6"/>
      <c r="BU6"/>
      <c r="BV6"/>
      <c r="BW6"/>
      <c r="BX6"/>
      <c r="BY6"/>
      <c r="BZ6"/>
      <c r="CA6"/>
      <c r="CB6"/>
      <c r="CC6"/>
    </row>
    <row r="7" spans="1:81" ht="14">
      <c r="A7" s="55">
        <v>4</v>
      </c>
      <c r="B7" s="10" t="s">
        <v>157</v>
      </c>
      <c r="C7" s="56">
        <f t="shared" ref="C7:I9" si="2">FICA+FringeWC+FringeUI</f>
        <v>7.7899999999999997E-2</v>
      </c>
      <c r="D7" s="56">
        <f t="shared" si="2"/>
        <v>7.7899999999999997E-2</v>
      </c>
      <c r="E7" s="56">
        <f t="shared" si="2"/>
        <v>7.7899999999999997E-2</v>
      </c>
      <c r="F7" s="56">
        <f t="shared" si="2"/>
        <v>7.7899999999999997E-2</v>
      </c>
      <c r="G7" s="56">
        <f t="shared" si="2"/>
        <v>7.7899999999999997E-2</v>
      </c>
      <c r="H7" s="56">
        <f t="shared" si="2"/>
        <v>7.7899999999999997E-2</v>
      </c>
      <c r="I7" s="56">
        <f t="shared" si="2"/>
        <v>7.7899999999999997E-2</v>
      </c>
      <c r="K7" s="119"/>
      <c r="L7" s="298" t="s">
        <v>236</v>
      </c>
      <c r="M7" s="119"/>
      <c r="N7" s="353"/>
      <c r="O7" s="119"/>
      <c r="R7" s="309">
        <f>R6*(1+Inflation)</f>
        <v>1.03</v>
      </c>
      <c r="S7" s="1" t="s">
        <v>173</v>
      </c>
      <c r="W7" s="164"/>
      <c r="AD7">
        <f>R65</f>
        <v>0</v>
      </c>
      <c r="AE7" s="332" t="e">
        <f>#REF!*(1+FARateY1)</f>
        <v>#REF!</v>
      </c>
      <c r="AF7" s="332" t="e">
        <f>#REF!*(1+FARateY2)</f>
        <v>#REF!</v>
      </c>
      <c r="AG7" s="332" t="e">
        <f>#REF!*(1+FARateY3)</f>
        <v>#REF!</v>
      </c>
      <c r="AH7" s="332" t="e">
        <f>#REF!*(1+FARateY4)</f>
        <v>#REF!</v>
      </c>
      <c r="AI7" s="332" t="e">
        <f>#REF!*(1+FARateY5)</f>
        <v>#REF!</v>
      </c>
      <c r="AJ7" s="332" t="e">
        <f t="shared" si="1"/>
        <v>#REF!</v>
      </c>
      <c r="AK7"/>
      <c r="AM7" s="1">
        <f>'Expenses &amp; Summary'!B14</f>
        <v>0</v>
      </c>
      <c r="AN7" s="1">
        <f>'Expenses &amp; Summary'!C14</f>
        <v>0</v>
      </c>
      <c r="AO7" s="1">
        <f>'Expenses &amp; Summary'!D14</f>
        <v>0</v>
      </c>
      <c r="AP7" s="1">
        <f>'Expenses &amp; Summary'!E14</f>
        <v>0</v>
      </c>
      <c r="AQ7" s="1">
        <f>'Expenses &amp; Summary'!F14</f>
        <v>0</v>
      </c>
      <c r="AR7" s="1">
        <f>'Expenses &amp; Summary'!G14</f>
        <v>0</v>
      </c>
      <c r="AS7" s="1">
        <f>'Expenses &amp; Summary'!H14</f>
        <v>0</v>
      </c>
      <c r="AT7" s="1">
        <f>'Expenses &amp; Summary'!I14</f>
        <v>0</v>
      </c>
      <c r="AU7" s="1" t="e">
        <f>'Expenses &amp; Summary'!#REF!</f>
        <v>#REF!</v>
      </c>
      <c r="AV7" s="1" t="e">
        <f>'Expenses &amp; Summary'!#REF!</f>
        <v>#REF!</v>
      </c>
      <c r="BA7"/>
      <c r="BB7"/>
      <c r="BC7"/>
      <c r="BD7"/>
      <c r="BE7"/>
      <c r="BF7"/>
      <c r="BG7"/>
      <c r="BH7"/>
      <c r="BI7"/>
      <c r="BJ7"/>
      <c r="BK7"/>
      <c r="BL7"/>
      <c r="BM7"/>
      <c r="BN7"/>
      <c r="BO7"/>
      <c r="BP7"/>
      <c r="BQ7"/>
      <c r="BR7"/>
      <c r="BS7"/>
      <c r="BT7"/>
      <c r="BU7"/>
      <c r="BV7"/>
      <c r="BW7"/>
      <c r="BX7"/>
      <c r="BY7"/>
      <c r="BZ7"/>
      <c r="CA7"/>
      <c r="CB7"/>
      <c r="CC7"/>
    </row>
    <row r="8" spans="1:81" ht="14">
      <c r="A8" s="55">
        <v>5</v>
      </c>
      <c r="B8" s="1" t="s">
        <v>154</v>
      </c>
      <c r="C8" s="56">
        <f t="shared" si="2"/>
        <v>7.7899999999999997E-2</v>
      </c>
      <c r="D8" s="56">
        <f t="shared" si="2"/>
        <v>7.7899999999999997E-2</v>
      </c>
      <c r="E8" s="56">
        <f t="shared" si="2"/>
        <v>7.7899999999999997E-2</v>
      </c>
      <c r="F8" s="56">
        <f t="shared" si="2"/>
        <v>7.7899999999999997E-2</v>
      </c>
      <c r="G8" s="56">
        <f t="shared" si="2"/>
        <v>7.7899999999999997E-2</v>
      </c>
      <c r="H8" s="56">
        <f t="shared" si="2"/>
        <v>7.7899999999999997E-2</v>
      </c>
      <c r="I8" s="56">
        <f t="shared" si="2"/>
        <v>7.7899999999999997E-2</v>
      </c>
      <c r="K8" s="119"/>
      <c r="L8" s="298" t="s">
        <v>148</v>
      </c>
      <c r="M8" s="119"/>
      <c r="N8" s="353">
        <v>5909</v>
      </c>
      <c r="O8" s="119"/>
      <c r="R8" s="309">
        <f>R7*(1+Inflation)</f>
        <v>1.0609</v>
      </c>
      <c r="W8" s="164"/>
      <c r="AD8">
        <f>R66</f>
        <v>0</v>
      </c>
      <c r="AE8" s="332" t="e">
        <f>#REF!*(1+FARateY1)</f>
        <v>#REF!</v>
      </c>
      <c r="AF8" s="332" t="e">
        <f>#REF!*(1+FARateY2)</f>
        <v>#REF!</v>
      </c>
      <c r="AG8" s="332" t="e">
        <f>#REF!*(1+FARateY3)</f>
        <v>#REF!</v>
      </c>
      <c r="AH8" s="332" t="e">
        <f>#REF!*(1+FARateY4)</f>
        <v>#REF!</v>
      </c>
      <c r="AI8" s="332" t="e">
        <f>#REF!*(1+FARateY5)</f>
        <v>#REF!</v>
      </c>
      <c r="AJ8" s="332" t="e">
        <f t="shared" si="1"/>
        <v>#REF!</v>
      </c>
      <c r="AK8"/>
      <c r="AM8" s="1">
        <f>'Expenses &amp; Summary'!B15</f>
        <v>0</v>
      </c>
      <c r="AN8" s="1">
        <f>'Expenses &amp; Summary'!C15</f>
        <v>0</v>
      </c>
      <c r="AO8" s="1">
        <f>'Expenses &amp; Summary'!D15</f>
        <v>0</v>
      </c>
      <c r="AP8" s="1">
        <f>'Expenses &amp; Summary'!E15</f>
        <v>0</v>
      </c>
      <c r="AQ8" s="1">
        <f>'Expenses &amp; Summary'!F15</f>
        <v>0</v>
      </c>
      <c r="AR8" s="1">
        <f>'Expenses &amp; Summary'!G15</f>
        <v>0</v>
      </c>
      <c r="AS8" s="1">
        <f>'Expenses &amp; Summary'!H15</f>
        <v>0</v>
      </c>
      <c r="AT8" s="1">
        <f>'Expenses &amp; Summary'!I15</f>
        <v>0</v>
      </c>
      <c r="AU8" s="1" t="e">
        <f>'Expenses &amp; Summary'!#REF!</f>
        <v>#REF!</v>
      </c>
      <c r="AV8" s="1" t="e">
        <f>'Expenses &amp; Summary'!#REF!</f>
        <v>#REF!</v>
      </c>
      <c r="BA8"/>
      <c r="BB8"/>
      <c r="BC8"/>
      <c r="BD8"/>
      <c r="BE8"/>
      <c r="BF8"/>
      <c r="BG8"/>
      <c r="BH8"/>
      <c r="BI8"/>
      <c r="BJ8"/>
      <c r="BK8"/>
      <c r="BL8"/>
      <c r="BM8"/>
      <c r="BN8"/>
      <c r="BO8"/>
      <c r="BP8"/>
      <c r="BQ8"/>
      <c r="BR8"/>
      <c r="BS8"/>
      <c r="BT8"/>
      <c r="BU8"/>
      <c r="BV8"/>
      <c r="BW8"/>
      <c r="BX8"/>
      <c r="BY8"/>
      <c r="BZ8"/>
      <c r="CA8"/>
      <c r="CB8"/>
      <c r="CC8"/>
    </row>
    <row r="9" spans="1:81" ht="14">
      <c r="A9" s="55">
        <v>6</v>
      </c>
      <c r="B9" s="1" t="s">
        <v>238</v>
      </c>
      <c r="C9" s="56">
        <f t="shared" si="2"/>
        <v>7.7899999999999997E-2</v>
      </c>
      <c r="D9" s="56">
        <f t="shared" si="2"/>
        <v>7.7899999999999997E-2</v>
      </c>
      <c r="E9" s="56">
        <f t="shared" si="2"/>
        <v>7.7899999999999997E-2</v>
      </c>
      <c r="F9" s="56">
        <f t="shared" si="2"/>
        <v>7.7899999999999997E-2</v>
      </c>
      <c r="G9" s="56">
        <f t="shared" si="2"/>
        <v>7.7899999999999997E-2</v>
      </c>
      <c r="H9" s="56">
        <f t="shared" si="2"/>
        <v>7.7899999999999997E-2</v>
      </c>
      <c r="I9" s="56">
        <f t="shared" si="2"/>
        <v>7.7899999999999997E-2</v>
      </c>
      <c r="K9" s="119"/>
      <c r="L9" s="298" t="s">
        <v>149</v>
      </c>
      <c r="M9" s="119"/>
      <c r="N9" s="299"/>
      <c r="O9" s="119"/>
      <c r="R9" s="309">
        <f>R8*(1+Inflation)</f>
        <v>1.0927</v>
      </c>
      <c r="W9" s="164"/>
      <c r="AD9">
        <f>R67</f>
        <v>0</v>
      </c>
      <c r="AE9" s="332" t="e">
        <f>#REF!*(1+FARateY1)+(#REF!*IF(RateBase="TDC - Total Direct Costs",1+FARateY1,1))</f>
        <v>#REF!</v>
      </c>
      <c r="AF9" s="332" t="e">
        <f>#REF!*(1+FARateY2)+(#REF!*IF(RateBase="TDC - Total Direct Costs",1+FARateY2,1))</f>
        <v>#REF!</v>
      </c>
      <c r="AG9" s="332" t="e">
        <f>#REF!*(1+FARateY3)+(#REF!*IF(RateBase="TDC - Total Direct Costs",1+FARateY3,1))</f>
        <v>#REF!</v>
      </c>
      <c r="AH9" s="332" t="e">
        <f>#REF!*(1+FARateY4)+(#REF!*IF(RateBase="TDC - Total Direct Costs",1+FARateY4,1))</f>
        <v>#REF!</v>
      </c>
      <c r="AI9" s="332" t="e">
        <f>#REF!*(1+FARateY5)+(#REF!*IF(RateBase="TDC - Total Direct Costs",1+FARateY5,1))</f>
        <v>#REF!</v>
      </c>
      <c r="AJ9" s="332" t="e">
        <f t="shared" si="1"/>
        <v>#REF!</v>
      </c>
      <c r="AK9"/>
      <c r="AM9" s="1">
        <f>'Expenses &amp; Summary'!B16</f>
        <v>0</v>
      </c>
      <c r="AN9" s="1">
        <f>'Expenses &amp; Summary'!C16</f>
        <v>0</v>
      </c>
      <c r="AO9" s="1">
        <f>'Expenses &amp; Summary'!D16</f>
        <v>0</v>
      </c>
      <c r="AP9" s="1">
        <f>'Expenses &amp; Summary'!E16</f>
        <v>0</v>
      </c>
      <c r="AQ9" s="1">
        <f>'Expenses &amp; Summary'!F16</f>
        <v>0</v>
      </c>
      <c r="AR9" s="1">
        <f>'Expenses &amp; Summary'!G16</f>
        <v>0</v>
      </c>
      <c r="AS9" s="1">
        <f>'Expenses &amp; Summary'!H16</f>
        <v>0</v>
      </c>
      <c r="AT9" s="1">
        <f>'Expenses &amp; Summary'!I16</f>
        <v>0</v>
      </c>
      <c r="AU9" s="1" t="e">
        <f>'Expenses &amp; Summary'!#REF!</f>
        <v>#REF!</v>
      </c>
      <c r="AV9" s="1" t="e">
        <f>'Expenses &amp; Summary'!#REF!</f>
        <v>#REF!</v>
      </c>
      <c r="BA9"/>
      <c r="BB9"/>
      <c r="BC9"/>
      <c r="BD9"/>
      <c r="BE9"/>
      <c r="BF9"/>
      <c r="BG9"/>
      <c r="BH9"/>
      <c r="BI9"/>
      <c r="BJ9"/>
      <c r="BK9"/>
      <c r="BL9"/>
      <c r="BM9"/>
      <c r="BN9"/>
      <c r="BO9"/>
      <c r="BP9"/>
      <c r="BQ9"/>
      <c r="BR9"/>
      <c r="BS9"/>
      <c r="BT9"/>
      <c r="BU9"/>
      <c r="BV9"/>
      <c r="BW9"/>
      <c r="BX9"/>
      <c r="BY9"/>
      <c r="BZ9"/>
      <c r="CA9"/>
      <c r="CB9"/>
      <c r="CC9"/>
    </row>
    <row r="10" spans="1:81" ht="14">
      <c r="A10" s="55"/>
      <c r="B10" s="58"/>
      <c r="C10" s="56"/>
      <c r="D10" s="56"/>
      <c r="E10" s="56"/>
      <c r="F10" s="56"/>
      <c r="G10" s="56"/>
      <c r="H10" s="56"/>
      <c r="I10" s="56"/>
      <c r="K10" s="119"/>
      <c r="L10" s="298"/>
      <c r="M10" s="119" t="s">
        <v>150</v>
      </c>
      <c r="N10" s="353"/>
      <c r="O10" s="119"/>
      <c r="R10" s="309">
        <f>R9*(1+Inflation)</f>
        <v>1.1254999999999999</v>
      </c>
      <c r="S10" s="1" t="s">
        <v>152</v>
      </c>
      <c r="W10" s="164"/>
      <c r="AD10">
        <f>R69</f>
        <v>0</v>
      </c>
      <c r="AE10" s="332" t="e">
        <f>#REF!*IF(RateBase="TDC - Total Direct Costs",1+FARateY1,1)</f>
        <v>#REF!</v>
      </c>
      <c r="AF10" s="332" t="e">
        <f>#REF!*IF(RateBase="TDC - Total Direct Costs",1+FARateY2,1)</f>
        <v>#REF!</v>
      </c>
      <c r="AG10" s="332" t="e">
        <f>#REF!*IF(RateBase="TDC - Total Direct Costs",1+FARateY3,1)</f>
        <v>#REF!</v>
      </c>
      <c r="AH10" s="332" t="e">
        <f>#REF!*IF(RateBase="TDC - Total Direct Costs",1+FARateY4,1)</f>
        <v>#REF!</v>
      </c>
      <c r="AI10" s="332" t="e">
        <f>#REF!*IF(RateBase="TDC - Total Direct Costs",1+FARateY5,1)</f>
        <v>#REF!</v>
      </c>
      <c r="AJ10" s="332" t="e">
        <f t="shared" si="1"/>
        <v>#REF!</v>
      </c>
      <c r="AK10"/>
      <c r="AM10" s="1">
        <f>'Expenses &amp; Summary'!B17</f>
        <v>0</v>
      </c>
      <c r="AN10" s="1">
        <f>'Expenses &amp; Summary'!C17</f>
        <v>0</v>
      </c>
      <c r="AO10" s="1">
        <f>'Expenses &amp; Summary'!D17</f>
        <v>0</v>
      </c>
      <c r="AP10" s="1">
        <f>'Expenses &amp; Summary'!E17</f>
        <v>0</v>
      </c>
      <c r="AQ10" s="1">
        <f>'Expenses &amp; Summary'!F17</f>
        <v>0</v>
      </c>
      <c r="AR10" s="1">
        <f>'Expenses &amp; Summary'!G17</f>
        <v>0</v>
      </c>
      <c r="AS10" s="1">
        <f>'Expenses &amp; Summary'!H17</f>
        <v>0</v>
      </c>
      <c r="AT10" s="1">
        <f>'Expenses &amp; Summary'!I17</f>
        <v>0</v>
      </c>
      <c r="AU10" s="1" t="e">
        <f>'Expenses &amp; Summary'!#REF!</f>
        <v>#REF!</v>
      </c>
      <c r="AV10" s="1" t="e">
        <f>'Expenses &amp; Summary'!#REF!</f>
        <v>#REF!</v>
      </c>
      <c r="BA10"/>
      <c r="BB10"/>
      <c r="BC10"/>
      <c r="BD10"/>
      <c r="BE10"/>
      <c r="BF10"/>
      <c r="BG10"/>
      <c r="BH10"/>
      <c r="BI10"/>
      <c r="BJ10"/>
      <c r="BK10"/>
      <c r="BL10"/>
      <c r="BM10"/>
      <c r="BN10"/>
      <c r="BO10"/>
      <c r="BP10"/>
      <c r="BQ10"/>
      <c r="BR10"/>
      <c r="BS10"/>
      <c r="BT10"/>
      <c r="BU10"/>
      <c r="BV10"/>
      <c r="BW10"/>
      <c r="BX10"/>
      <c r="BY10"/>
      <c r="BZ10"/>
      <c r="CA10"/>
      <c r="CB10"/>
      <c r="CC10"/>
    </row>
    <row r="11" spans="1:81" ht="15" thickBot="1">
      <c r="A11" s="55"/>
      <c r="B11" s="58"/>
      <c r="C11" s="56"/>
      <c r="D11" s="56"/>
      <c r="E11" s="56"/>
      <c r="F11" s="56"/>
      <c r="G11" s="56"/>
      <c r="H11" s="56"/>
      <c r="I11" s="56"/>
      <c r="K11" s="119"/>
      <c r="L11" s="298"/>
      <c r="M11" s="119" t="s">
        <v>151</v>
      </c>
      <c r="N11" s="353"/>
      <c r="O11" s="119"/>
      <c r="R11" s="310"/>
      <c r="S11" s="280"/>
      <c r="T11" s="280"/>
      <c r="U11" s="280"/>
      <c r="V11" s="280"/>
      <c r="W11" s="284"/>
      <c r="AD11">
        <f>R70</f>
        <v>0</v>
      </c>
      <c r="AE11" s="332" t="e">
        <f>#REF!*IF(RateBase="TDC - Total Direct Costs",1+FARateY1,1)</f>
        <v>#REF!</v>
      </c>
      <c r="AF11" s="332" t="e">
        <f>#REF!*IF(RateBase="TDC - Total Direct Costs",1+FARateY2,1)</f>
        <v>#REF!</v>
      </c>
      <c r="AG11" s="332" t="e">
        <f>#REF!*IF(RateBase="TDC - Total Direct Costs",1+FARateY3,1)</f>
        <v>#REF!</v>
      </c>
      <c r="AH11" s="332" t="e">
        <f>#REF!*IF(RateBase="TDC - Total Direct Costs",1+FARateY4,1)</f>
        <v>#REF!</v>
      </c>
      <c r="AI11" s="332" t="e">
        <f>#REF!*IF(RateBase="TDC - Total Direct Costs",1+FARateY5,1)</f>
        <v>#REF!</v>
      </c>
      <c r="AJ11" s="332" t="e">
        <f t="shared" si="1"/>
        <v>#REF!</v>
      </c>
      <c r="AK11"/>
      <c r="AM11" s="1">
        <f>'Expenses &amp; Summary'!B18</f>
        <v>0</v>
      </c>
      <c r="AN11" s="1">
        <f>'Expenses &amp; Summary'!C18</f>
        <v>0</v>
      </c>
      <c r="AO11" s="1">
        <f>'Expenses &amp; Summary'!D18</f>
        <v>0</v>
      </c>
      <c r="AP11" s="1">
        <f>'Expenses &amp; Summary'!E18</f>
        <v>0</v>
      </c>
      <c r="AQ11" s="1">
        <f>'Expenses &amp; Summary'!F18</f>
        <v>0</v>
      </c>
      <c r="AR11" s="1">
        <f>'Expenses &amp; Summary'!G18</f>
        <v>0</v>
      </c>
      <c r="AS11" s="1">
        <f>'Expenses &amp; Summary'!H18</f>
        <v>0</v>
      </c>
      <c r="AT11" s="1">
        <f>'Expenses &amp; Summary'!I18</f>
        <v>0</v>
      </c>
      <c r="AU11" s="1" t="e">
        <f>'Expenses &amp; Summary'!#REF!</f>
        <v>#REF!</v>
      </c>
      <c r="AV11" s="1" t="e">
        <f>'Expenses &amp; Summary'!#REF!</f>
        <v>#REF!</v>
      </c>
      <c r="BA11"/>
      <c r="BB11"/>
      <c r="BC11"/>
      <c r="BD11"/>
      <c r="BE11"/>
      <c r="BF11"/>
      <c r="BG11"/>
      <c r="BH11"/>
      <c r="BI11"/>
      <c r="BJ11"/>
      <c r="BK11"/>
      <c r="BL11"/>
      <c r="BM11"/>
      <c r="BN11"/>
      <c r="BO11"/>
      <c r="BP11"/>
      <c r="BQ11"/>
      <c r="BR11"/>
      <c r="BS11"/>
      <c r="BT11"/>
      <c r="BU11"/>
      <c r="BV11"/>
      <c r="BW11"/>
      <c r="BX11"/>
      <c r="BY11"/>
      <c r="BZ11"/>
      <c r="CA11"/>
      <c r="CB11"/>
      <c r="CC11"/>
    </row>
    <row r="12" spans="1:81" ht="15" thickBot="1">
      <c r="A12" s="55"/>
      <c r="B12" s="58"/>
      <c r="C12" s="56"/>
      <c r="D12" s="56"/>
      <c r="E12" s="56"/>
      <c r="F12" s="56"/>
      <c r="G12" s="56"/>
      <c r="H12" s="56"/>
      <c r="I12" s="56"/>
      <c r="K12" s="119"/>
      <c r="L12" s="298"/>
      <c r="M12" s="119" t="s">
        <v>85</v>
      </c>
      <c r="N12" s="353"/>
      <c r="O12" s="119"/>
      <c r="R12" s="304"/>
      <c r="AD12">
        <f>R71</f>
        <v>0</v>
      </c>
      <c r="AE12" s="332" t="e">
        <f>#REF!*(1+FARateY1)+#REF!*IF(RateBase="TDC - Total Direct Costs",1+FARateY1,1)</f>
        <v>#REF!</v>
      </c>
      <c r="AF12" s="332" t="e">
        <f>#REF!*(1+FARateY2)+#REF!*IF(RateBase="TDC - Total Direct Costs",1+FARateY2,1)</f>
        <v>#REF!</v>
      </c>
      <c r="AG12" s="332" t="e">
        <f>#REF!*(1+FARateY3)+#REF!*IF(RateBase="TDC - Total Direct Costs",1+FARateY3,1)</f>
        <v>#REF!</v>
      </c>
      <c r="AH12" s="332" t="e">
        <f>#REF!*(1+FARateY4)+#REF!*IF(RateBase="TDC - Total Direct Costs",1+FARateY4,1)</f>
        <v>#REF!</v>
      </c>
      <c r="AI12" s="332" t="e">
        <f>#REF!*(1+FARateY5)+#REF!*IF(RateBase="TDC - Total Direct Costs",1+FARateY5,1)</f>
        <v>#REF!</v>
      </c>
      <c r="AJ12" s="332" t="e">
        <f t="shared" si="1"/>
        <v>#REF!</v>
      </c>
      <c r="AK12"/>
      <c r="AM12" s="1">
        <f>'Expenses &amp; Summary'!B19</f>
        <v>0</v>
      </c>
      <c r="AN12" s="1">
        <f>'Expenses &amp; Summary'!C19</f>
        <v>0</v>
      </c>
      <c r="AO12" s="1">
        <f>'Expenses &amp; Summary'!D19</f>
        <v>0</v>
      </c>
      <c r="AP12" s="1">
        <f>'Expenses &amp; Summary'!E19</f>
        <v>0</v>
      </c>
      <c r="AQ12" s="1">
        <f>'Expenses &amp; Summary'!F19</f>
        <v>0</v>
      </c>
      <c r="AR12" s="1">
        <f>'Expenses &amp; Summary'!G19</f>
        <v>0</v>
      </c>
      <c r="AS12" s="1">
        <f>'Expenses &amp; Summary'!H19</f>
        <v>0</v>
      </c>
      <c r="AT12" s="1">
        <f>'Expenses &amp; Summary'!I19</f>
        <v>0</v>
      </c>
      <c r="AU12" s="1" t="e">
        <f>'Expenses &amp; Summary'!#REF!</f>
        <v>#REF!</v>
      </c>
      <c r="AV12" s="1" t="e">
        <f>'Expenses &amp; Summary'!#REF!</f>
        <v>#REF!</v>
      </c>
      <c r="BA12"/>
      <c r="BB12"/>
      <c r="BC12"/>
      <c r="BD12"/>
      <c r="BE12"/>
      <c r="BF12"/>
      <c r="BG12"/>
      <c r="BH12"/>
      <c r="BI12"/>
      <c r="BJ12"/>
      <c r="BK12"/>
      <c r="BL12"/>
      <c r="BM12"/>
      <c r="BN12"/>
      <c r="BO12"/>
      <c r="BP12"/>
      <c r="BQ12"/>
      <c r="BR12"/>
      <c r="BS12"/>
      <c r="BT12"/>
      <c r="BU12"/>
      <c r="BV12"/>
      <c r="BW12"/>
      <c r="BX12"/>
      <c r="BY12"/>
      <c r="BZ12"/>
      <c r="CA12"/>
      <c r="CB12"/>
      <c r="CC12"/>
    </row>
    <row r="13" spans="1:81" ht="15" thickBot="1">
      <c r="A13" s="55"/>
      <c r="K13" s="119"/>
      <c r="L13" s="300"/>
      <c r="M13" s="200"/>
      <c r="N13" s="354">
        <f>SUM(N8:N12)</f>
        <v>5909</v>
      </c>
      <c r="O13" s="119"/>
      <c r="R13" s="311"/>
      <c r="S13" s="306"/>
      <c r="T13" s="306"/>
      <c r="U13" s="306"/>
      <c r="V13" s="306"/>
      <c r="W13" s="307"/>
      <c r="AD13" t="s">
        <v>16</v>
      </c>
      <c r="AE13" s="333" t="e">
        <f>SUM(AE5:AE12)</f>
        <v>#REF!</v>
      </c>
      <c r="AF13" s="333" t="e">
        <f>SUM(AF5:AF12)</f>
        <v>#REF!</v>
      </c>
      <c r="AG13" s="333" t="e">
        <f>SUM(AG5:AG12)</f>
        <v>#REF!</v>
      </c>
      <c r="AH13" s="333" t="e">
        <f>SUM(AH5:AH12)</f>
        <v>#REF!</v>
      </c>
      <c r="AI13" s="333" t="e">
        <f>SUM(AI5:AI12)</f>
        <v>#REF!</v>
      </c>
      <c r="AJ13" s="333" t="e">
        <f t="shared" si="1"/>
        <v>#REF!</v>
      </c>
      <c r="AM13" s="1">
        <f>'Expenses &amp; Summary'!B20</f>
        <v>0</v>
      </c>
      <c r="AN13" s="1">
        <f>'Expenses &amp; Summary'!C20</f>
        <v>0</v>
      </c>
      <c r="AO13" s="1">
        <f>'Expenses &amp; Summary'!D20</f>
        <v>0</v>
      </c>
      <c r="AP13" s="1">
        <f>'Expenses &amp; Summary'!E20</f>
        <v>0</v>
      </c>
      <c r="AQ13" s="1">
        <f>'Expenses &amp; Summary'!F20</f>
        <v>0</v>
      </c>
      <c r="AR13" s="1">
        <f>'Expenses &amp; Summary'!G20</f>
        <v>0</v>
      </c>
      <c r="AS13" s="1">
        <f>'Expenses &amp; Summary'!H20</f>
        <v>0</v>
      </c>
      <c r="AT13" s="1">
        <f>'Expenses &amp; Summary'!I20</f>
        <v>0</v>
      </c>
      <c r="AU13" s="1" t="e">
        <f>'Expenses &amp; Summary'!#REF!</f>
        <v>#REF!</v>
      </c>
      <c r="AV13" s="1" t="e">
        <f>'Expenses &amp; Summary'!#REF!</f>
        <v>#REF!</v>
      </c>
      <c r="BA13"/>
      <c r="BB13"/>
      <c r="BC13"/>
      <c r="BD13"/>
      <c r="BE13"/>
      <c r="BF13"/>
      <c r="BG13"/>
      <c r="BH13"/>
      <c r="BI13"/>
      <c r="BJ13"/>
      <c r="BK13"/>
      <c r="BL13"/>
      <c r="BM13"/>
      <c r="BN13"/>
      <c r="BO13"/>
      <c r="BP13"/>
      <c r="BQ13"/>
      <c r="BR13"/>
      <c r="BS13"/>
      <c r="BT13"/>
      <c r="BU13"/>
      <c r="BV13"/>
      <c r="BW13"/>
      <c r="BX13"/>
      <c r="BY13"/>
      <c r="BZ13"/>
      <c r="CA13"/>
      <c r="CB13"/>
      <c r="CC13"/>
    </row>
    <row r="14" spans="1:81" ht="15" thickBot="1">
      <c r="A14" s="55"/>
      <c r="K14" s="119"/>
      <c r="L14" s="119"/>
      <c r="M14" s="119"/>
      <c r="N14" s="119"/>
      <c r="O14" s="119"/>
      <c r="R14" s="268" t="s">
        <v>83</v>
      </c>
      <c r="S14" s="1" t="s">
        <v>83</v>
      </c>
      <c r="T14" s="1" t="s">
        <v>174</v>
      </c>
      <c r="W14" s="164"/>
      <c r="AE14" s="332"/>
      <c r="AF14" s="332"/>
      <c r="AG14" s="332"/>
      <c r="AH14" s="332"/>
      <c r="AI14" s="332"/>
      <c r="AJ14" s="332"/>
      <c r="AM14" s="1">
        <f>'Expenses &amp; Summary'!B21</f>
        <v>0</v>
      </c>
      <c r="AN14" s="1">
        <f>'Expenses &amp; Summary'!C21</f>
        <v>0</v>
      </c>
      <c r="AO14" s="1">
        <f>'Expenses &amp; Summary'!D21</f>
        <v>0</v>
      </c>
      <c r="AP14" s="1">
        <f>'Expenses &amp; Summary'!E21</f>
        <v>0</v>
      </c>
      <c r="AQ14" s="1">
        <f>'Expenses &amp; Summary'!F21</f>
        <v>0</v>
      </c>
      <c r="AR14" s="1">
        <f>'Expenses &amp; Summary'!G21</f>
        <v>0</v>
      </c>
      <c r="AS14" s="1">
        <f>'Expenses &amp; Summary'!H21</f>
        <v>0</v>
      </c>
      <c r="AT14" s="1">
        <f>'Expenses &amp; Summary'!I21</f>
        <v>0</v>
      </c>
      <c r="AU14" s="1" t="e">
        <f>'Expenses &amp; Summary'!#REF!</f>
        <v>#REF!</v>
      </c>
      <c r="AV14" s="1" t="e">
        <f>'Expenses &amp; Summary'!#REF!</f>
        <v>#REF!</v>
      </c>
      <c r="BA14"/>
      <c r="BB14"/>
      <c r="BC14"/>
      <c r="BD14"/>
      <c r="BE14"/>
      <c r="BF14"/>
      <c r="BG14"/>
      <c r="BH14"/>
      <c r="BI14"/>
      <c r="BJ14"/>
      <c r="BK14"/>
      <c r="BL14"/>
      <c r="BM14"/>
      <c r="BN14"/>
      <c r="BO14"/>
      <c r="BP14"/>
      <c r="BQ14"/>
      <c r="BR14"/>
      <c r="BS14"/>
      <c r="BT14"/>
      <c r="BU14"/>
      <c r="BV14"/>
      <c r="BW14"/>
      <c r="BX14"/>
      <c r="BY14"/>
      <c r="BZ14"/>
      <c r="CA14"/>
      <c r="CB14"/>
      <c r="CC14"/>
    </row>
    <row r="15" spans="1:81" ht="14">
      <c r="A15" s="59"/>
      <c r="B15" s="60"/>
      <c r="C15" s="60"/>
      <c r="D15" s="60"/>
      <c r="E15" s="60"/>
      <c r="F15" s="60"/>
      <c r="G15" s="60"/>
      <c r="H15" s="61"/>
      <c r="I15" s="61"/>
      <c r="K15" s="119"/>
      <c r="L15" s="444" t="s">
        <v>165</v>
      </c>
      <c r="M15" s="445"/>
      <c r="N15" s="297"/>
      <c r="O15" s="119"/>
      <c r="R15" s="268" t="s">
        <v>171</v>
      </c>
      <c r="S15" s="1" t="s">
        <v>81</v>
      </c>
      <c r="T15" s="1" t="s">
        <v>175</v>
      </c>
      <c r="W15" s="164"/>
      <c r="AD15" s="1" t="s">
        <v>193</v>
      </c>
      <c r="AE15" s="333">
        <f>'Expenses &amp; Summary'!B77</f>
        <v>0</v>
      </c>
      <c r="AF15" s="333">
        <f>'Expenses &amp; Summary'!C77</f>
        <v>0</v>
      </c>
      <c r="AG15" s="333">
        <f>'Expenses &amp; Summary'!D77</f>
        <v>0</v>
      </c>
      <c r="AH15" s="333">
        <f>'Expenses &amp; Summary'!E77</f>
        <v>0</v>
      </c>
      <c r="AI15" s="333">
        <f>'Expenses &amp; Summary'!F77</f>
        <v>0</v>
      </c>
      <c r="AJ15" s="333">
        <f>'Expenses &amp; Summary'!G77</f>
        <v>0</v>
      </c>
      <c r="AM15" s="1">
        <f>'Expenses &amp; Summary'!B22</f>
        <v>0</v>
      </c>
      <c r="AN15" s="1">
        <f>'Expenses &amp; Summary'!C22</f>
        <v>0</v>
      </c>
      <c r="AO15" s="1">
        <f>'Expenses &amp; Summary'!D22</f>
        <v>0</v>
      </c>
      <c r="AP15" s="1">
        <f>'Expenses &amp; Summary'!E22</f>
        <v>0</v>
      </c>
      <c r="AQ15" s="1">
        <f>'Expenses &amp; Summary'!F22</f>
        <v>0</v>
      </c>
      <c r="AR15" s="1">
        <f>'Expenses &amp; Summary'!G22</f>
        <v>0</v>
      </c>
      <c r="AS15" s="1">
        <f>'Expenses &amp; Summary'!H22</f>
        <v>0</v>
      </c>
      <c r="AT15" s="1">
        <f>'Expenses &amp; Summary'!I22</f>
        <v>0</v>
      </c>
      <c r="AU15" s="1" t="e">
        <f>'Expenses &amp; Summary'!#REF!</f>
        <v>#REF!</v>
      </c>
      <c r="AV15" s="1" t="e">
        <f>'Expenses &amp; Summary'!#REF!</f>
        <v>#REF!</v>
      </c>
      <c r="BA15"/>
      <c r="BB15"/>
      <c r="BC15"/>
      <c r="BD15"/>
      <c r="BE15"/>
      <c r="BF15"/>
      <c r="BG15"/>
      <c r="BH15"/>
      <c r="BI15"/>
      <c r="BJ15"/>
      <c r="BK15"/>
      <c r="BL15"/>
      <c r="BM15"/>
      <c r="BN15"/>
      <c r="BO15"/>
      <c r="BP15"/>
      <c r="BQ15"/>
      <c r="BR15"/>
      <c r="BS15"/>
      <c r="BT15"/>
      <c r="BU15"/>
      <c r="BV15"/>
      <c r="BW15"/>
      <c r="BX15"/>
      <c r="BY15"/>
      <c r="BZ15"/>
      <c r="CA15"/>
      <c r="CB15"/>
      <c r="CC15"/>
    </row>
    <row r="16" spans="1:81" ht="14">
      <c r="A16" s="57" t="s">
        <v>39</v>
      </c>
      <c r="B16" s="58" t="s">
        <v>23</v>
      </c>
      <c r="C16" s="464" t="s">
        <v>40</v>
      </c>
      <c r="D16" s="464"/>
      <c r="E16" s="464"/>
      <c r="F16" s="464"/>
      <c r="G16" s="464"/>
      <c r="H16" s="465"/>
      <c r="I16" s="465"/>
      <c r="K16" s="119"/>
      <c r="L16" s="298" t="s">
        <v>164</v>
      </c>
      <c r="M16" s="119"/>
      <c r="N16" s="353">
        <f>2226*2</f>
        <v>4452</v>
      </c>
      <c r="O16" s="119"/>
      <c r="R16" s="268" t="s">
        <v>176</v>
      </c>
      <c r="S16" s="1" t="s">
        <v>82</v>
      </c>
      <c r="W16" s="164"/>
      <c r="AD16" s="1" t="s">
        <v>195</v>
      </c>
      <c r="AM16" s="1">
        <f>'Expenses &amp; Summary'!B23</f>
        <v>0</v>
      </c>
      <c r="AN16" s="1">
        <f>'Expenses &amp; Summary'!C23</f>
        <v>0</v>
      </c>
      <c r="AO16" s="1">
        <f>'Expenses &amp; Summary'!D23</f>
        <v>0</v>
      </c>
      <c r="AP16" s="1">
        <f>'Expenses &amp; Summary'!E23</f>
        <v>0</v>
      </c>
      <c r="AQ16" s="1">
        <f>'Expenses &amp; Summary'!F23</f>
        <v>0</v>
      </c>
      <c r="AR16" s="1">
        <f>'Expenses &amp; Summary'!G23</f>
        <v>0</v>
      </c>
      <c r="AS16" s="1">
        <f>'Expenses &amp; Summary'!H23</f>
        <v>0</v>
      </c>
      <c r="AT16" s="1">
        <f>'Expenses &amp; Summary'!I23</f>
        <v>0</v>
      </c>
      <c r="AU16" s="1" t="e">
        <f>'Expenses &amp; Summary'!#REF!</f>
        <v>#REF!</v>
      </c>
      <c r="AV16" s="1" t="e">
        <f>'Expenses &amp; Summary'!#REF!</f>
        <v>#REF!</v>
      </c>
      <c r="BA16"/>
      <c r="BB16"/>
      <c r="BC16"/>
      <c r="BD16"/>
      <c r="BE16"/>
      <c r="BF16"/>
      <c r="BG16"/>
      <c r="BH16"/>
      <c r="BI16"/>
      <c r="BJ16"/>
      <c r="BK16"/>
      <c r="BL16"/>
      <c r="BM16"/>
      <c r="BN16"/>
      <c r="BO16"/>
      <c r="BP16"/>
      <c r="BQ16"/>
      <c r="BR16"/>
      <c r="BS16"/>
      <c r="BT16"/>
      <c r="BU16"/>
      <c r="BV16"/>
      <c r="BW16"/>
      <c r="BX16"/>
      <c r="BY16"/>
      <c r="BZ16"/>
      <c r="CA16"/>
      <c r="CB16"/>
      <c r="CC16"/>
    </row>
    <row r="17" spans="1:81" ht="15" thickBot="1">
      <c r="A17" s="57"/>
      <c r="B17" s="58"/>
      <c r="C17" s="301">
        <v>1</v>
      </c>
      <c r="D17" s="301">
        <v>2</v>
      </c>
      <c r="E17" s="301">
        <v>3</v>
      </c>
      <c r="F17" s="301">
        <v>4</v>
      </c>
      <c r="G17" s="301">
        <v>5</v>
      </c>
      <c r="H17" s="301">
        <v>6</v>
      </c>
      <c r="I17" s="301">
        <v>7</v>
      </c>
      <c r="K17" s="119"/>
      <c r="L17" s="298" t="s">
        <v>166</v>
      </c>
      <c r="M17" s="119"/>
      <c r="N17" s="353">
        <f>1063*2</f>
        <v>2126</v>
      </c>
      <c r="O17" s="119"/>
      <c r="R17" s="279"/>
      <c r="S17" s="280"/>
      <c r="T17" s="280"/>
      <c r="U17" s="280"/>
      <c r="V17" s="280"/>
      <c r="W17" s="284"/>
      <c r="AM17" s="1">
        <f>'Expenses &amp; Summary'!B24</f>
        <v>0</v>
      </c>
      <c r="AN17" s="1">
        <f>'Expenses &amp; Summary'!C24</f>
        <v>0</v>
      </c>
      <c r="AO17" s="1">
        <f>'Expenses &amp; Summary'!D24</f>
        <v>0</v>
      </c>
      <c r="AP17" s="1">
        <f>'Expenses &amp; Summary'!E24</f>
        <v>0</v>
      </c>
      <c r="AQ17" s="1">
        <f>'Expenses &amp; Summary'!F24</f>
        <v>0</v>
      </c>
      <c r="AR17" s="1">
        <f>'Expenses &amp; Summary'!G24</f>
        <v>0</v>
      </c>
      <c r="AS17" s="1">
        <f>'Expenses &amp; Summary'!H24</f>
        <v>0</v>
      </c>
      <c r="AT17" s="1">
        <f>'Expenses &amp; Summary'!I24</f>
        <v>0</v>
      </c>
      <c r="AU17" s="1" t="e">
        <f>'Expenses &amp; Summary'!#REF!</f>
        <v>#REF!</v>
      </c>
      <c r="AV17" s="1" t="e">
        <f>'Expenses &amp; Summary'!#REF!</f>
        <v>#REF!</v>
      </c>
      <c r="AY17"/>
      <c r="AZ17"/>
      <c r="BA17"/>
      <c r="BB17"/>
      <c r="BC17"/>
      <c r="BD17"/>
      <c r="BE17"/>
      <c r="BF17"/>
      <c r="BG17"/>
      <c r="BH17"/>
      <c r="BI17"/>
      <c r="BJ17"/>
      <c r="BK17"/>
      <c r="BL17"/>
      <c r="BM17"/>
      <c r="BN17"/>
      <c r="BO17"/>
      <c r="BP17"/>
      <c r="BQ17"/>
      <c r="BR17"/>
      <c r="BS17"/>
      <c r="BT17"/>
      <c r="BU17"/>
      <c r="BV17"/>
      <c r="BW17"/>
      <c r="BX17"/>
      <c r="BY17"/>
      <c r="BZ17"/>
      <c r="CA17"/>
      <c r="CB17"/>
      <c r="CC17"/>
    </row>
    <row r="18" spans="1:81" ht="15" thickBot="1">
      <c r="A18" s="55">
        <v>1</v>
      </c>
      <c r="B18" s="58" t="s">
        <v>242</v>
      </c>
      <c r="C18" s="62">
        <v>0.51</v>
      </c>
      <c r="D18" s="62">
        <v>0.51</v>
      </c>
      <c r="E18" s="62">
        <v>0.51</v>
      </c>
      <c r="F18" s="62">
        <v>0.51</v>
      </c>
      <c r="G18" s="62">
        <v>0.51</v>
      </c>
      <c r="H18" s="62">
        <v>0.51</v>
      </c>
      <c r="I18" s="62">
        <v>0.51</v>
      </c>
      <c r="K18" s="119"/>
      <c r="L18" s="298" t="s">
        <v>167</v>
      </c>
      <c r="M18" s="119"/>
      <c r="N18" s="353">
        <f>201.5*2</f>
        <v>403</v>
      </c>
      <c r="O18" s="119"/>
      <c r="R18" s="49"/>
      <c r="S18" s="49"/>
      <c r="T18" s="49"/>
      <c r="AM18" s="1">
        <f>'Expenses &amp; Summary'!B25</f>
        <v>0</v>
      </c>
      <c r="AN18" s="1">
        <f>'Expenses &amp; Summary'!C25</f>
        <v>0</v>
      </c>
      <c r="AO18" s="1">
        <f>'Expenses &amp; Summary'!D25</f>
        <v>0</v>
      </c>
      <c r="AP18" s="1">
        <f>'Expenses &amp; Summary'!E25</f>
        <v>0</v>
      </c>
      <c r="AQ18" s="1">
        <f>'Expenses &amp; Summary'!F25</f>
        <v>0</v>
      </c>
      <c r="AR18" s="1">
        <f>'Expenses &amp; Summary'!G25</f>
        <v>0</v>
      </c>
      <c r="AS18" s="1">
        <f>'Expenses &amp; Summary'!H25</f>
        <v>0</v>
      </c>
      <c r="AT18" s="1">
        <f>'Expenses &amp; Summary'!I25</f>
        <v>0</v>
      </c>
      <c r="AU18" s="1" t="e">
        <f>'Expenses &amp; Summary'!#REF!</f>
        <v>#REF!</v>
      </c>
      <c r="AV18" s="1" t="e">
        <f>'Expenses &amp; Summary'!#REF!</f>
        <v>#REF!</v>
      </c>
      <c r="AY18"/>
      <c r="AZ18"/>
      <c r="BA18"/>
      <c r="BB18"/>
      <c r="BC18"/>
      <c r="BD18"/>
      <c r="BE18"/>
      <c r="BF18"/>
      <c r="BG18"/>
      <c r="BH18"/>
      <c r="BI18"/>
      <c r="BJ18"/>
      <c r="BK18"/>
      <c r="BL18"/>
      <c r="BM18"/>
      <c r="BN18"/>
      <c r="BO18"/>
      <c r="BP18"/>
      <c r="BQ18"/>
      <c r="BR18"/>
      <c r="BS18"/>
      <c r="BT18"/>
      <c r="BU18"/>
      <c r="BV18"/>
      <c r="BW18"/>
      <c r="BX18"/>
      <c r="BY18"/>
      <c r="BZ18"/>
      <c r="CA18"/>
      <c r="CB18"/>
      <c r="CC18"/>
    </row>
    <row r="19" spans="1:81" ht="14">
      <c r="A19" s="55">
        <v>2</v>
      </c>
      <c r="B19" s="58" t="s">
        <v>243</v>
      </c>
      <c r="C19" s="62">
        <v>0.27500000000000002</v>
      </c>
      <c r="D19" s="62">
        <v>0.27500000000000002</v>
      </c>
      <c r="E19" s="62">
        <v>0.27500000000000002</v>
      </c>
      <c r="F19" s="62">
        <v>0.27500000000000002</v>
      </c>
      <c r="G19" s="62">
        <v>0.27500000000000002</v>
      </c>
      <c r="H19" s="62">
        <v>0.27500000000000002</v>
      </c>
      <c r="I19" s="62">
        <v>0.27500000000000002</v>
      </c>
      <c r="K19" s="119"/>
      <c r="L19" s="298" t="s">
        <v>168</v>
      </c>
      <c r="M19" s="119"/>
      <c r="N19" s="353">
        <f>159.5*2</f>
        <v>319</v>
      </c>
      <c r="O19" s="119"/>
      <c r="R19" s="305"/>
      <c r="S19" s="306"/>
      <c r="T19" s="306"/>
      <c r="U19" s="306"/>
      <c r="V19" s="306"/>
      <c r="W19" s="307"/>
      <c r="AM19" s="1">
        <f>'Expenses &amp; Summary'!B26</f>
        <v>0</v>
      </c>
      <c r="AN19" s="1">
        <f>'Expenses &amp; Summary'!C26</f>
        <v>0</v>
      </c>
      <c r="AO19" s="1">
        <f>'Expenses &amp; Summary'!D26</f>
        <v>0</v>
      </c>
      <c r="AP19" s="1">
        <f>'Expenses &amp; Summary'!E26</f>
        <v>0</v>
      </c>
      <c r="AQ19" s="1">
        <f>'Expenses &amp; Summary'!F26</f>
        <v>0</v>
      </c>
      <c r="AR19" s="1">
        <f>'Expenses &amp; Summary'!G26</f>
        <v>0</v>
      </c>
      <c r="AS19" s="1">
        <f>'Expenses &amp; Summary'!H26</f>
        <v>0</v>
      </c>
      <c r="AT19" s="1">
        <f>'Expenses &amp; Summary'!I26</f>
        <v>0</v>
      </c>
      <c r="AU19" s="1" t="e">
        <f>'Expenses &amp; Summary'!#REF!</f>
        <v>#REF!</v>
      </c>
      <c r="AV19" s="1" t="e">
        <f>'Expenses &amp; Summary'!#REF!</f>
        <v>#REF!</v>
      </c>
      <c r="AY19"/>
      <c r="AZ19"/>
      <c r="BA19"/>
      <c r="BB19"/>
      <c r="BC19"/>
      <c r="BD19"/>
      <c r="BE19"/>
      <c r="BF19"/>
      <c r="BG19"/>
      <c r="BH19"/>
      <c r="BI19"/>
      <c r="BJ19"/>
      <c r="BK19"/>
      <c r="BL19"/>
      <c r="BM19"/>
      <c r="BN19"/>
      <c r="BO19"/>
      <c r="BP19"/>
      <c r="BQ19"/>
      <c r="BR19"/>
      <c r="BS19"/>
      <c r="BT19"/>
      <c r="BU19"/>
      <c r="BV19"/>
      <c r="BW19"/>
      <c r="BX19"/>
      <c r="BY19"/>
      <c r="BZ19"/>
      <c r="CA19"/>
      <c r="CB19"/>
      <c r="CC19"/>
    </row>
    <row r="20" spans="1:81" ht="14">
      <c r="A20" s="55">
        <v>3</v>
      </c>
      <c r="B20" s="58" t="s">
        <v>244</v>
      </c>
      <c r="C20" s="62">
        <v>0.48</v>
      </c>
      <c r="D20" s="62">
        <v>0.48</v>
      </c>
      <c r="E20" s="62">
        <v>0.48</v>
      </c>
      <c r="F20" s="62">
        <v>0.48</v>
      </c>
      <c r="G20" s="62">
        <v>0.48</v>
      </c>
      <c r="H20" s="62">
        <v>0.48</v>
      </c>
      <c r="I20" s="62">
        <v>0.48</v>
      </c>
      <c r="K20" s="119"/>
      <c r="L20" s="298" t="s">
        <v>202</v>
      </c>
      <c r="M20" s="119"/>
      <c r="N20" s="353">
        <v>60</v>
      </c>
      <c r="O20" s="119"/>
      <c r="R20" s="268" t="s">
        <v>247</v>
      </c>
      <c r="S20" s="303">
        <f>IF(RateSelection=RateOptionCustom,CustomRate,IF(RateSelection=RateOptionPercentTotalCost,FAConverted,VLOOKUP(RateSelection,RatesData,2,FALSE)))</f>
        <v>0.51</v>
      </c>
      <c r="U20" s="1" t="s">
        <v>253</v>
      </c>
      <c r="W20" s="164"/>
      <c r="AM20" s="1">
        <f>'Expenses &amp; Summary'!B27</f>
        <v>0</v>
      </c>
      <c r="AN20" s="1">
        <f>'Expenses &amp; Summary'!C27</f>
        <v>0</v>
      </c>
      <c r="AO20" s="1">
        <f>'Expenses &amp; Summary'!D27</f>
        <v>0</v>
      </c>
      <c r="AP20" s="1">
        <f>'Expenses &amp; Summary'!E27</f>
        <v>0</v>
      </c>
      <c r="AQ20" s="1">
        <f>'Expenses &amp; Summary'!F27</f>
        <v>0</v>
      </c>
      <c r="AR20" s="1">
        <f>'Expenses &amp; Summary'!G27</f>
        <v>0</v>
      </c>
      <c r="AS20" s="1">
        <f>'Expenses &amp; Summary'!H27</f>
        <v>0</v>
      </c>
      <c r="AT20" s="1">
        <f>'Expenses &amp; Summary'!I27</f>
        <v>0</v>
      </c>
      <c r="AU20" s="1" t="e">
        <f>'Expenses &amp; Summary'!#REF!</f>
        <v>#REF!</v>
      </c>
      <c r="AV20" s="1" t="e">
        <f>'Expenses &amp; Summary'!#REF!</f>
        <v>#REF!</v>
      </c>
      <c r="AY20"/>
      <c r="AZ20"/>
      <c r="BA20"/>
      <c r="BB20"/>
      <c r="BC20"/>
      <c r="BD20"/>
      <c r="BE20"/>
      <c r="BF20"/>
      <c r="BG20"/>
      <c r="BH20"/>
      <c r="BI20"/>
      <c r="BJ20"/>
      <c r="BK20"/>
      <c r="BL20"/>
      <c r="BM20"/>
      <c r="BN20"/>
      <c r="BO20"/>
      <c r="BP20"/>
      <c r="BQ20"/>
      <c r="BR20"/>
      <c r="BS20"/>
      <c r="BT20"/>
      <c r="BU20"/>
      <c r="BV20"/>
      <c r="BW20"/>
      <c r="BX20"/>
      <c r="BY20"/>
      <c r="BZ20"/>
      <c r="CA20"/>
      <c r="CB20"/>
      <c r="CC20"/>
    </row>
    <row r="21" spans="1:81" ht="14" thickBot="1">
      <c r="A21" s="55">
        <v>4</v>
      </c>
      <c r="B21" s="58" t="s">
        <v>245</v>
      </c>
      <c r="C21" s="62">
        <v>0.39</v>
      </c>
      <c r="D21" s="62">
        <v>0.39</v>
      </c>
      <c r="E21" s="62">
        <v>0.39</v>
      </c>
      <c r="F21" s="62">
        <v>0.39</v>
      </c>
      <c r="G21" s="62">
        <v>0.39</v>
      </c>
      <c r="H21" s="62">
        <v>0.39</v>
      </c>
      <c r="I21" s="62">
        <v>0.39</v>
      </c>
      <c r="K21" s="119"/>
      <c r="L21" s="300" t="s">
        <v>16</v>
      </c>
      <c r="M21" s="200"/>
      <c r="N21" s="354">
        <f>SUM(N16:N20)</f>
        <v>7360</v>
      </c>
      <c r="O21" s="119"/>
      <c r="R21" s="268" t="s">
        <v>248</v>
      </c>
      <c r="S21" s="303">
        <f>IF(RateSelection=RateOptionCustom,CustomRate,IF(RateSelection=RateOptionPercentTotalCost,FAConverted,VLOOKUP(RateSelection,RatesData,3,FALSE)))</f>
        <v>0.51</v>
      </c>
      <c r="U21" s="1" t="s">
        <v>252</v>
      </c>
      <c r="W21" s="164"/>
      <c r="AM21" s="1">
        <f>'Expenses &amp; Summary'!B28</f>
        <v>0</v>
      </c>
      <c r="AN21" s="1">
        <f>'Expenses &amp; Summary'!C28</f>
        <v>0</v>
      </c>
      <c r="AO21" s="1">
        <f>'Expenses &amp; Summary'!D28</f>
        <v>0</v>
      </c>
      <c r="AP21" s="1">
        <f>'Expenses &amp; Summary'!E28</f>
        <v>0</v>
      </c>
      <c r="AQ21" s="1">
        <f>'Expenses &amp; Summary'!F28</f>
        <v>0</v>
      </c>
      <c r="AR21" s="1">
        <f>'Expenses &amp; Summary'!G28</f>
        <v>0</v>
      </c>
      <c r="AS21" s="1">
        <f>'Expenses &amp; Summary'!H28</f>
        <v>0</v>
      </c>
      <c r="AT21" s="1">
        <f>'Expenses &amp; Summary'!I28</f>
        <v>0</v>
      </c>
      <c r="AU21" s="1" t="e">
        <f>'Expenses &amp; Summary'!#REF!</f>
        <v>#REF!</v>
      </c>
      <c r="AV21" s="1" t="e">
        <f>'Expenses &amp; Summary'!#REF!</f>
        <v>#REF!</v>
      </c>
    </row>
    <row r="22" spans="1:81">
      <c r="A22" s="55">
        <v>5</v>
      </c>
      <c r="B22" s="58" t="s">
        <v>212</v>
      </c>
      <c r="C22" s="62">
        <v>0.26</v>
      </c>
      <c r="D22" s="62">
        <v>0.26</v>
      </c>
      <c r="E22" s="62">
        <v>0.26</v>
      </c>
      <c r="F22" s="62">
        <v>0.26</v>
      </c>
      <c r="G22" s="62">
        <v>0.26</v>
      </c>
      <c r="H22" s="62">
        <v>0.26</v>
      </c>
      <c r="I22" s="62">
        <v>0.26</v>
      </c>
      <c r="K22" s="119"/>
      <c r="L22" s="119"/>
      <c r="M22" s="119"/>
      <c r="N22" s="119"/>
      <c r="O22" s="119"/>
      <c r="R22" s="268" t="s">
        <v>249</v>
      </c>
      <c r="S22" s="303">
        <f>IF(RateSelection=RateOptionCustom,CustomRate,IF(RateSelection=RateOptionPercentTotalCost,FAConverted,VLOOKUP(RateSelection,RatesData,4,FALSE)))</f>
        <v>0.51</v>
      </c>
      <c r="W22" s="164"/>
      <c r="AM22" s="1">
        <f>'Expenses &amp; Summary'!B29</f>
        <v>0</v>
      </c>
      <c r="AN22" s="1">
        <f>'Expenses &amp; Summary'!C29</f>
        <v>0</v>
      </c>
      <c r="AO22" s="1">
        <f>'Expenses &amp; Summary'!D29</f>
        <v>0</v>
      </c>
      <c r="AP22" s="1">
        <f>'Expenses &amp; Summary'!E29</f>
        <v>0</v>
      </c>
      <c r="AQ22" s="1">
        <f>'Expenses &amp; Summary'!F29</f>
        <v>0</v>
      </c>
      <c r="AR22" s="1">
        <f>'Expenses &amp; Summary'!G29</f>
        <v>0</v>
      </c>
      <c r="AS22" s="1">
        <f>'Expenses &amp; Summary'!H29</f>
        <v>0</v>
      </c>
      <c r="AT22" s="1">
        <f>'Expenses &amp; Summary'!I29</f>
        <v>0</v>
      </c>
      <c r="AU22" s="1" t="e">
        <f>'Expenses &amp; Summary'!#REF!</f>
        <v>#REF!</v>
      </c>
      <c r="AV22" s="1" t="e">
        <f>'Expenses &amp; Summary'!#REF!</f>
        <v>#REF!</v>
      </c>
    </row>
    <row r="23" spans="1:81">
      <c r="A23" s="55">
        <v>6</v>
      </c>
      <c r="B23" s="58" t="s">
        <v>123</v>
      </c>
      <c r="C23" s="62">
        <v>0</v>
      </c>
      <c r="D23" s="62">
        <v>0</v>
      </c>
      <c r="E23" s="62">
        <v>0</v>
      </c>
      <c r="F23" s="62">
        <v>0</v>
      </c>
      <c r="G23" s="62">
        <v>0</v>
      </c>
      <c r="H23" s="62">
        <v>0</v>
      </c>
      <c r="I23" s="62">
        <v>0</v>
      </c>
      <c r="K23" s="119"/>
      <c r="L23" s="119" t="s">
        <v>90</v>
      </c>
      <c r="M23" s="119"/>
      <c r="N23" s="355">
        <f>1392.4*2</f>
        <v>2784.8</v>
      </c>
      <c r="O23" s="119"/>
      <c r="R23" s="268" t="s">
        <v>250</v>
      </c>
      <c r="S23" s="303">
        <f>IF(RateSelection=RateOptionCustom,CustomRate,IF(RateSelection=RateOptionPercentTotalCost,FAConverted,VLOOKUP(RateSelection,RatesData,5,FALSE)))</f>
        <v>0.51</v>
      </c>
      <c r="U23" s="1" t="s">
        <v>254</v>
      </c>
      <c r="W23" s="164"/>
      <c r="AM23" s="1">
        <f>'Expenses &amp; Summary'!B30</f>
        <v>0</v>
      </c>
      <c r="AN23" s="1">
        <f>'Expenses &amp; Summary'!C30</f>
        <v>0</v>
      </c>
      <c r="AO23" s="1">
        <f>'Expenses &amp; Summary'!D30</f>
        <v>0</v>
      </c>
      <c r="AP23" s="1">
        <f>'Expenses &amp; Summary'!E30</f>
        <v>0</v>
      </c>
      <c r="AQ23" s="1">
        <f>'Expenses &amp; Summary'!F30</f>
        <v>0</v>
      </c>
      <c r="AR23" s="1">
        <f>'Expenses &amp; Summary'!G30</f>
        <v>0</v>
      </c>
      <c r="AS23" s="1">
        <f>'Expenses &amp; Summary'!H30</f>
        <v>0</v>
      </c>
      <c r="AT23" s="1">
        <f>'Expenses &amp; Summary'!I30</f>
        <v>0</v>
      </c>
      <c r="AU23" s="1" t="e">
        <f>'Expenses &amp; Summary'!#REF!</f>
        <v>#REF!</v>
      </c>
      <c r="AV23" s="1" t="e">
        <f>'Expenses &amp; Summary'!#REF!</f>
        <v>#REF!</v>
      </c>
    </row>
    <row r="24" spans="1:81">
      <c r="A24" s="55">
        <v>7</v>
      </c>
      <c r="B24" s="137" t="s">
        <v>125</v>
      </c>
      <c r="C24" s="62">
        <v>0</v>
      </c>
      <c r="D24" s="62">
        <v>0</v>
      </c>
      <c r="E24" s="62">
        <v>0</v>
      </c>
      <c r="F24" s="62">
        <v>0</v>
      </c>
      <c r="G24" s="62">
        <v>0</v>
      </c>
      <c r="H24" s="62">
        <v>0</v>
      </c>
      <c r="I24" s="62">
        <v>0</v>
      </c>
      <c r="K24" s="119"/>
      <c r="L24" s="119" t="s">
        <v>203</v>
      </c>
      <c r="M24" s="119"/>
      <c r="N24" s="355"/>
      <c r="O24" s="119"/>
      <c r="R24" s="268" t="s">
        <v>251</v>
      </c>
      <c r="S24" s="303">
        <f>IF(RateSelection=RateOptionCustom,CustomRate,IF(RateSelection=RateOptionPercentTotalCost,FAConverted,VLOOKUP(RateSelection,RatesData,6,FALSE)))</f>
        <v>0.51</v>
      </c>
      <c r="W24" s="164"/>
      <c r="AM24" s="1">
        <f>'Expenses &amp; Summary'!B31</f>
        <v>0</v>
      </c>
      <c r="AN24" s="1">
        <f>'Expenses &amp; Summary'!C31</f>
        <v>0</v>
      </c>
      <c r="AO24" s="1">
        <f>'Expenses &amp; Summary'!D31</f>
        <v>0</v>
      </c>
      <c r="AP24" s="1">
        <f>'Expenses &amp; Summary'!E31</f>
        <v>0</v>
      </c>
      <c r="AQ24" s="1">
        <f>'Expenses &amp; Summary'!F31</f>
        <v>0</v>
      </c>
      <c r="AR24" s="1">
        <f>'Expenses &amp; Summary'!G31</f>
        <v>0</v>
      </c>
      <c r="AS24" s="1">
        <f>'Expenses &amp; Summary'!H31</f>
        <v>0</v>
      </c>
      <c r="AT24" s="1" t="str">
        <f>'Expenses &amp; Summary'!I31</f>
        <v xml:space="preserve"> </v>
      </c>
      <c r="AU24" s="1" t="e">
        <f>'Expenses &amp; Summary'!#REF!</f>
        <v>#REF!</v>
      </c>
      <c r="AV24" s="1" t="e">
        <f>'Expenses &amp; Summary'!#REF!</f>
        <v>#REF!</v>
      </c>
    </row>
    <row r="25" spans="1:81" ht="14" thickBot="1">
      <c r="A25" s="55">
        <v>8</v>
      </c>
      <c r="B25" s="1" t="s">
        <v>215</v>
      </c>
      <c r="C25" s="136"/>
      <c r="D25" s="136"/>
      <c r="E25" s="136"/>
      <c r="F25" s="136"/>
      <c r="G25" s="136"/>
      <c r="H25" s="136"/>
      <c r="I25" s="136"/>
      <c r="K25" s="119"/>
      <c r="L25" s="119"/>
      <c r="M25" s="119"/>
      <c r="N25" s="355"/>
      <c r="O25" s="119"/>
      <c r="R25" s="279"/>
      <c r="S25" s="280"/>
      <c r="T25" s="280"/>
      <c r="U25" s="357"/>
      <c r="V25" s="280"/>
      <c r="W25" s="284"/>
      <c r="AM25" s="1">
        <f>'Expenses &amp; Summary'!B32</f>
        <v>0</v>
      </c>
      <c r="AN25" s="1">
        <f>'Expenses &amp; Summary'!C32</f>
        <v>0</v>
      </c>
      <c r="AO25" s="1">
        <f>'Expenses &amp; Summary'!D32</f>
        <v>0</v>
      </c>
      <c r="AP25" s="1">
        <f>'Expenses &amp; Summary'!E32</f>
        <v>0</v>
      </c>
      <c r="AQ25" s="1">
        <f>'Expenses &amp; Summary'!F32</f>
        <v>0</v>
      </c>
      <c r="AR25" s="1">
        <f>'Expenses &amp; Summary'!G32</f>
        <v>0</v>
      </c>
      <c r="AS25" s="1">
        <f>'Expenses &amp; Summary'!H32</f>
        <v>0</v>
      </c>
      <c r="AT25" s="1">
        <f>'Expenses &amp; Summary'!I32</f>
        <v>0</v>
      </c>
      <c r="AU25" s="1" t="e">
        <f>'Expenses &amp; Summary'!#REF!</f>
        <v>#REF!</v>
      </c>
      <c r="AV25" s="1" t="e">
        <f>'Expenses &amp; Summary'!#REF!</f>
        <v>#REF!</v>
      </c>
    </row>
    <row r="26" spans="1:81" ht="12.75" customHeight="1">
      <c r="A26"/>
      <c r="B26"/>
      <c r="C26"/>
      <c r="D26"/>
      <c r="E26"/>
      <c r="F26"/>
      <c r="G26"/>
      <c r="H26"/>
      <c r="I26"/>
      <c r="K26" s="119"/>
      <c r="L26" s="119"/>
      <c r="M26" s="119"/>
      <c r="N26" s="355"/>
      <c r="O26" s="119"/>
      <c r="AM26" s="1">
        <f>'Expenses &amp; Summary'!B33</f>
        <v>0</v>
      </c>
      <c r="AN26" s="1">
        <f>'Expenses &amp; Summary'!C33</f>
        <v>0</v>
      </c>
      <c r="AO26" s="1">
        <f>'Expenses &amp; Summary'!D33</f>
        <v>0</v>
      </c>
      <c r="AP26" s="1">
        <f>'Expenses &amp; Summary'!E33</f>
        <v>0</v>
      </c>
      <c r="AQ26" s="1">
        <f>'Expenses &amp; Summary'!F33</f>
        <v>0</v>
      </c>
      <c r="AR26" s="1">
        <f>'Expenses &amp; Summary'!G33</f>
        <v>0</v>
      </c>
      <c r="AS26" s="1">
        <f>'Expenses &amp; Summary'!H33</f>
        <v>0</v>
      </c>
      <c r="AT26" s="1">
        <f>'Expenses &amp; Summary'!I33</f>
        <v>0</v>
      </c>
      <c r="AU26" s="1" t="e">
        <f>'Expenses &amp; Summary'!#REF!</f>
        <v>#REF!</v>
      </c>
      <c r="AV26" s="1" t="e">
        <f>'Expenses &amp; Summary'!#REF!</f>
        <v>#REF!</v>
      </c>
    </row>
    <row r="27" spans="1:81" ht="14">
      <c r="A27"/>
      <c r="B27" s="340" t="s">
        <v>178</v>
      </c>
      <c r="C27"/>
      <c r="D27"/>
      <c r="E27"/>
      <c r="F27" s="447" t="s">
        <v>229</v>
      </c>
      <c r="G27" s="448"/>
      <c r="H27" s="448"/>
      <c r="I27" s="449"/>
      <c r="K27" s="119"/>
      <c r="L27" s="119" t="s">
        <v>128</v>
      </c>
      <c r="M27" s="119"/>
      <c r="N27" s="355">
        <v>212100</v>
      </c>
      <c r="O27" s="119"/>
      <c r="AM27" s="1">
        <f>'Expenses &amp; Summary'!B34</f>
        <v>0</v>
      </c>
      <c r="AN27" s="1">
        <f>'Expenses &amp; Summary'!C34</f>
        <v>0</v>
      </c>
      <c r="AO27" s="1">
        <f>'Expenses &amp; Summary'!D34</f>
        <v>0</v>
      </c>
      <c r="AP27" s="1">
        <f>'Expenses &amp; Summary'!E34</f>
        <v>0</v>
      </c>
      <c r="AQ27" s="1">
        <f>'Expenses &amp; Summary'!F34</f>
        <v>0</v>
      </c>
      <c r="AR27" s="1">
        <f>'Expenses &amp; Summary'!G34</f>
        <v>0</v>
      </c>
      <c r="AS27" s="1">
        <f>'Expenses &amp; Summary'!H34</f>
        <v>0</v>
      </c>
      <c r="AT27" s="1">
        <f>'Expenses &amp; Summary'!I34</f>
        <v>0</v>
      </c>
      <c r="AU27" s="1" t="e">
        <f>'Expenses &amp; Summary'!#REF!</f>
        <v>#REF!</v>
      </c>
      <c r="AV27" s="1" t="e">
        <f>'Expenses &amp; Summary'!#REF!</f>
        <v>#REF!</v>
      </c>
    </row>
    <row r="28" spans="1:81" ht="15" thickBot="1">
      <c r="A28"/>
      <c r="B28" s="341" t="s">
        <v>124</v>
      </c>
      <c r="C28"/>
      <c r="D28"/>
      <c r="E28"/>
      <c r="F28" s="450"/>
      <c r="G28" s="451"/>
      <c r="H28" s="451"/>
      <c r="I28" s="452"/>
      <c r="K28" s="119"/>
      <c r="L28" s="119"/>
      <c r="M28" s="119"/>
      <c r="N28" s="119"/>
      <c r="O28" s="119"/>
      <c r="AM28" s="1">
        <f>'Expenses &amp; Summary'!B35</f>
        <v>0</v>
      </c>
      <c r="AN28" s="1">
        <f>'Expenses &amp; Summary'!C35</f>
        <v>0</v>
      </c>
      <c r="AO28" s="1">
        <f>'Expenses &amp; Summary'!D35</f>
        <v>0</v>
      </c>
      <c r="AP28" s="1">
        <f>'Expenses &amp; Summary'!E35</f>
        <v>0</v>
      </c>
      <c r="AQ28" s="1">
        <f>'Expenses &amp; Summary'!F35</f>
        <v>0</v>
      </c>
      <c r="AR28" s="1">
        <f>'Expenses &amp; Summary'!G35</f>
        <v>0</v>
      </c>
      <c r="AS28" s="1">
        <f>'Expenses &amp; Summary'!H35</f>
        <v>0</v>
      </c>
      <c r="AT28" s="1">
        <f>'Expenses &amp; Summary'!I35</f>
        <v>0</v>
      </c>
      <c r="AU28" s="1" t="e">
        <f>'Expenses &amp; Summary'!#REF!</f>
        <v>#REF!</v>
      </c>
      <c r="AV28" s="1" t="e">
        <f>'Expenses &amp; Summary'!#REF!</f>
        <v>#REF!</v>
      </c>
    </row>
    <row r="29" spans="1:81" ht="14">
      <c r="A29"/>
      <c r="B29" s="341" t="s">
        <v>179</v>
      </c>
      <c r="C29"/>
      <c r="D29"/>
      <c r="E29"/>
      <c r="F29" s="453"/>
      <c r="G29" s="454"/>
      <c r="H29" s="454"/>
      <c r="I29" s="455"/>
      <c r="K29" s="119"/>
      <c r="L29" s="444" t="s">
        <v>186</v>
      </c>
      <c r="M29" s="445"/>
      <c r="N29" s="446"/>
      <c r="O29" s="119"/>
      <c r="AM29" s="1">
        <f>'Expenses &amp; Summary'!B36</f>
        <v>0</v>
      </c>
      <c r="AN29" s="1">
        <f>'Expenses &amp; Summary'!C36</f>
        <v>0</v>
      </c>
      <c r="AO29" s="1">
        <f>'Expenses &amp; Summary'!D36</f>
        <v>0</v>
      </c>
      <c r="AP29" s="1">
        <f>'Expenses &amp; Summary'!E36</f>
        <v>0</v>
      </c>
      <c r="AQ29" s="1">
        <f>'Expenses &amp; Summary'!F36</f>
        <v>0</v>
      </c>
      <c r="AR29" s="1">
        <f>'Expenses &amp; Summary'!G36</f>
        <v>0</v>
      </c>
      <c r="AS29" s="1">
        <f>'Expenses &amp; Summary'!H36</f>
        <v>0</v>
      </c>
      <c r="AT29" s="1">
        <f>'Expenses &amp; Summary'!I36</f>
        <v>0</v>
      </c>
      <c r="AU29" s="1" t="e">
        <f>'Expenses &amp; Summary'!#REF!</f>
        <v>#REF!</v>
      </c>
      <c r="AV29" s="1" t="e">
        <f>'Expenses &amp; Summary'!#REF!</f>
        <v>#REF!</v>
      </c>
    </row>
    <row r="30" spans="1:81" ht="14">
      <c r="A30"/>
      <c r="B30" s="342" t="s">
        <v>180</v>
      </c>
      <c r="C30"/>
      <c r="D30"/>
      <c r="E30"/>
      <c r="F30" s="447" t="s">
        <v>230</v>
      </c>
      <c r="G30" s="448"/>
      <c r="H30" s="448"/>
      <c r="I30" s="449"/>
      <c r="K30" s="119"/>
      <c r="L30" s="298" t="s">
        <v>189</v>
      </c>
      <c r="M30" s="119"/>
      <c r="N30" s="320">
        <v>7.6499999999999999E-2</v>
      </c>
      <c r="O30" s="119"/>
      <c r="AM30" s="1">
        <f>'Expenses &amp; Summary'!B37</f>
        <v>0</v>
      </c>
      <c r="AN30" s="1">
        <f>'Expenses &amp; Summary'!C37</f>
        <v>0</v>
      </c>
      <c r="AO30" s="1">
        <f>'Expenses &amp; Summary'!D37</f>
        <v>0</v>
      </c>
      <c r="AP30" s="1">
        <f>'Expenses &amp; Summary'!E37</f>
        <v>0</v>
      </c>
      <c r="AQ30" s="1">
        <f>'Expenses &amp; Summary'!F37</f>
        <v>0</v>
      </c>
      <c r="AR30" s="1">
        <f>'Expenses &amp; Summary'!G37</f>
        <v>0</v>
      </c>
      <c r="AS30" s="1">
        <f>'Expenses &amp; Summary'!H37</f>
        <v>0</v>
      </c>
      <c r="AT30" s="1">
        <f>'Expenses &amp; Summary'!I37</f>
        <v>0</v>
      </c>
      <c r="AU30" s="1" t="e">
        <f>'Expenses &amp; Summary'!#REF!</f>
        <v>#REF!</v>
      </c>
      <c r="AV30" s="1" t="e">
        <f>'Expenses &amp; Summary'!#REF!</f>
        <v>#REF!</v>
      </c>
    </row>
    <row r="31" spans="1:81" ht="14">
      <c r="A31"/>
      <c r="B31"/>
      <c r="C31"/>
      <c r="D31"/>
      <c r="E31"/>
      <c r="F31" s="450"/>
      <c r="G31" s="451"/>
      <c r="H31" s="451"/>
      <c r="I31" s="452"/>
      <c r="K31" s="119"/>
      <c r="L31" s="298" t="s">
        <v>187</v>
      </c>
      <c r="M31" s="119"/>
      <c r="N31" s="320" t="s">
        <v>224</v>
      </c>
      <c r="O31" s="119"/>
      <c r="AM31" s="1">
        <f>'Expenses &amp; Summary'!B38</f>
        <v>0</v>
      </c>
      <c r="AN31" s="1">
        <f>'Expenses &amp; Summary'!C38</f>
        <v>0</v>
      </c>
      <c r="AO31" s="1">
        <f>'Expenses &amp; Summary'!D38</f>
        <v>0</v>
      </c>
      <c r="AP31" s="1">
        <f>'Expenses &amp; Summary'!E38</f>
        <v>0</v>
      </c>
      <c r="AQ31" s="1">
        <f>'Expenses &amp; Summary'!F38</f>
        <v>0</v>
      </c>
      <c r="AR31" s="1">
        <f>'Expenses &amp; Summary'!G38</f>
        <v>0</v>
      </c>
      <c r="AS31" s="1">
        <f>'Expenses &amp; Summary'!H38</f>
        <v>0</v>
      </c>
      <c r="AT31" s="1">
        <f>'Expenses &amp; Summary'!I38</f>
        <v>0</v>
      </c>
      <c r="AU31" s="1" t="e">
        <f>'Expenses &amp; Summary'!#REF!</f>
        <v>#REF!</v>
      </c>
      <c r="AV31" s="1" t="e">
        <f>'Expenses &amp; Summary'!#REF!</f>
        <v>#REF!</v>
      </c>
    </row>
    <row r="32" spans="1:81" ht="14">
      <c r="A32"/>
      <c r="B32"/>
      <c r="C32"/>
      <c r="D32"/>
      <c r="E32"/>
      <c r="F32" s="453"/>
      <c r="G32" s="454"/>
      <c r="H32" s="454"/>
      <c r="I32" s="455"/>
      <c r="K32" s="119"/>
      <c r="L32" s="298" t="s">
        <v>188</v>
      </c>
      <c r="M32" s="119"/>
      <c r="N32" s="320">
        <v>0.25019999999999998</v>
      </c>
      <c r="O32" s="119"/>
      <c r="AM32" s="1">
        <f>'Expenses &amp; Summary'!B39</f>
        <v>0</v>
      </c>
      <c r="AN32" s="1">
        <f>'Expenses &amp; Summary'!C39</f>
        <v>0</v>
      </c>
      <c r="AO32" s="1">
        <f>'Expenses &amp; Summary'!D39</f>
        <v>0</v>
      </c>
      <c r="AP32" s="1">
        <f>'Expenses &amp; Summary'!E39</f>
        <v>0</v>
      </c>
      <c r="AQ32" s="1">
        <f>'Expenses &amp; Summary'!F39</f>
        <v>0</v>
      </c>
      <c r="AR32" s="1">
        <f>'Expenses &amp; Summary'!G39</f>
        <v>0</v>
      </c>
      <c r="AS32" s="1">
        <f>'Expenses &amp; Summary'!H39</f>
        <v>0</v>
      </c>
      <c r="AT32" s="1">
        <f>'Expenses &amp; Summary'!I39</f>
        <v>0</v>
      </c>
      <c r="AU32" s="1" t="e">
        <f>'Expenses &amp; Summary'!#REF!</f>
        <v>#REF!</v>
      </c>
      <c r="AV32" s="1" t="e">
        <f>'Expenses &amp; Summary'!#REF!</f>
        <v>#REF!</v>
      </c>
    </row>
    <row r="33" spans="1:48" ht="14">
      <c r="A33"/>
      <c r="B33"/>
      <c r="C33"/>
      <c r="D33"/>
      <c r="E33"/>
      <c r="F33" s="447" t="s">
        <v>231</v>
      </c>
      <c r="G33" s="448"/>
      <c r="H33" s="448"/>
      <c r="I33" s="449"/>
      <c r="K33" s="119"/>
      <c r="L33" s="298" t="s">
        <v>114</v>
      </c>
      <c r="M33" s="119"/>
      <c r="N33" s="353">
        <v>7557</v>
      </c>
      <c r="O33" s="119"/>
      <c r="R33" s="358"/>
      <c r="AM33" s="1">
        <f>'Expenses &amp; Summary'!B40</f>
        <v>0</v>
      </c>
      <c r="AN33" s="1">
        <f>'Expenses &amp; Summary'!C40</f>
        <v>0</v>
      </c>
      <c r="AO33" s="1">
        <f>'Expenses &amp; Summary'!D40</f>
        <v>0</v>
      </c>
      <c r="AP33" s="1">
        <f>'Expenses &amp; Summary'!E40</f>
        <v>0</v>
      </c>
      <c r="AQ33" s="1">
        <f>'Expenses &amp; Summary'!F40</f>
        <v>0</v>
      </c>
      <c r="AR33" s="1">
        <f>'Expenses &amp; Summary'!G40</f>
        <v>0</v>
      </c>
      <c r="AS33" s="1">
        <f>'Expenses &amp; Summary'!H40</f>
        <v>0</v>
      </c>
      <c r="AT33" s="1">
        <f>'Expenses &amp; Summary'!I40</f>
        <v>0</v>
      </c>
      <c r="AU33" s="1" t="e">
        <f>'Expenses &amp; Summary'!#REF!</f>
        <v>#REF!</v>
      </c>
      <c r="AV33" s="1" t="e">
        <f>'Expenses &amp; Summary'!#REF!</f>
        <v>#REF!</v>
      </c>
    </row>
    <row r="34" spans="1:48" ht="12" customHeight="1">
      <c r="B34"/>
      <c r="C34"/>
      <c r="D34"/>
      <c r="E34"/>
      <c r="F34" s="450"/>
      <c r="G34" s="451"/>
      <c r="H34" s="451"/>
      <c r="I34" s="452"/>
      <c r="K34" s="119"/>
      <c r="L34" s="298" t="s">
        <v>184</v>
      </c>
      <c r="M34" s="119"/>
      <c r="N34" s="320">
        <v>1.1000000000000001E-3</v>
      </c>
      <c r="O34" s="119"/>
      <c r="AM34" s="1">
        <f>'Expenses &amp; Summary'!B41</f>
        <v>0</v>
      </c>
      <c r="AN34" s="1">
        <f>'Expenses &amp; Summary'!C41</f>
        <v>0</v>
      </c>
      <c r="AO34" s="1">
        <f>'Expenses &amp; Summary'!D41</f>
        <v>0</v>
      </c>
      <c r="AP34" s="1">
        <f>'Expenses &amp; Summary'!E41</f>
        <v>0</v>
      </c>
      <c r="AQ34" s="1">
        <f>'Expenses &amp; Summary'!F41</f>
        <v>0</v>
      </c>
      <c r="AR34" s="1">
        <f>'Expenses &amp; Summary'!G41</f>
        <v>0</v>
      </c>
      <c r="AS34" s="1">
        <f>'Expenses &amp; Summary'!H41</f>
        <v>0</v>
      </c>
      <c r="AT34" s="1">
        <f>'Expenses &amp; Summary'!I41</f>
        <v>0</v>
      </c>
      <c r="AU34" s="1" t="e">
        <f>'Expenses &amp; Summary'!#REF!</f>
        <v>#REF!</v>
      </c>
      <c r="AV34" s="1" t="e">
        <f>'Expenses &amp; Summary'!#REF!</f>
        <v>#REF!</v>
      </c>
    </row>
    <row r="35" spans="1:48" ht="15" customHeight="1">
      <c r="B35"/>
      <c r="C35"/>
      <c r="D35"/>
      <c r="E35"/>
      <c r="F35" s="453"/>
      <c r="G35" s="454"/>
      <c r="H35" s="454"/>
      <c r="I35" s="455"/>
      <c r="K35" s="119"/>
      <c r="L35" s="298" t="s">
        <v>185</v>
      </c>
      <c r="M35" s="119"/>
      <c r="N35" s="320">
        <v>2.9999999999999997E-4</v>
      </c>
      <c r="O35" s="119"/>
      <c r="AM35" s="1">
        <f>'Expenses &amp; Summary'!B42</f>
        <v>0</v>
      </c>
      <c r="AN35" s="1">
        <f>'Expenses &amp; Summary'!C42</f>
        <v>0</v>
      </c>
      <c r="AO35" s="1">
        <f>'Expenses &amp; Summary'!D42</f>
        <v>0</v>
      </c>
      <c r="AP35" s="1">
        <f>'Expenses &amp; Summary'!E42</f>
        <v>0</v>
      </c>
      <c r="AQ35" s="1">
        <f>'Expenses &amp; Summary'!F42</f>
        <v>0</v>
      </c>
      <c r="AR35" s="1">
        <f>'Expenses &amp; Summary'!G42</f>
        <v>0</v>
      </c>
      <c r="AS35" s="1">
        <f>'Expenses &amp; Summary'!H42</f>
        <v>0</v>
      </c>
      <c r="AT35" s="1">
        <f>'Expenses &amp; Summary'!I42</f>
        <v>0</v>
      </c>
      <c r="AU35" s="1" t="e">
        <f>'Expenses &amp; Summary'!#REF!</f>
        <v>#REF!</v>
      </c>
      <c r="AV35" s="1" t="e">
        <f>'Expenses &amp; Summary'!#REF!</f>
        <v>#REF!</v>
      </c>
    </row>
    <row r="36" spans="1:48" ht="12" customHeight="1" thickBot="1">
      <c r="B36"/>
      <c r="C36"/>
      <c r="D36"/>
      <c r="E36"/>
      <c r="F36" s="447" t="s">
        <v>216</v>
      </c>
      <c r="G36" s="448"/>
      <c r="H36" s="448"/>
      <c r="I36" s="449"/>
      <c r="K36" s="119"/>
      <c r="L36" s="300" t="s">
        <v>191</v>
      </c>
      <c r="M36" s="200"/>
      <c r="N36" s="330">
        <v>0</v>
      </c>
      <c r="O36" s="119"/>
      <c r="AM36" s="1">
        <f>'Expenses &amp; Summary'!B43</f>
        <v>0</v>
      </c>
      <c r="AN36" s="1">
        <f>'Expenses &amp; Summary'!C43</f>
        <v>0</v>
      </c>
      <c r="AO36" s="1">
        <f>'Expenses &amp; Summary'!D43</f>
        <v>0</v>
      </c>
      <c r="AP36" s="1">
        <f>'Expenses &amp; Summary'!E43</f>
        <v>0</v>
      </c>
      <c r="AQ36" s="1">
        <f>'Expenses &amp; Summary'!F43</f>
        <v>0</v>
      </c>
      <c r="AR36" s="1">
        <f>'Expenses &amp; Summary'!G43</f>
        <v>0</v>
      </c>
      <c r="AS36" s="1">
        <f>'Expenses &amp; Summary'!H43</f>
        <v>0</v>
      </c>
      <c r="AT36" s="1">
        <f>'Expenses &amp; Summary'!I43</f>
        <v>0</v>
      </c>
      <c r="AU36" s="1" t="e">
        <f>'Expenses &amp; Summary'!#REF!</f>
        <v>#REF!</v>
      </c>
      <c r="AV36" s="1" t="e">
        <f>'Expenses &amp; Summary'!#REF!</f>
        <v>#REF!</v>
      </c>
    </row>
    <row r="37" spans="1:48" ht="13.25" customHeight="1">
      <c r="B37"/>
      <c r="C37"/>
      <c r="D37"/>
      <c r="E37"/>
      <c r="F37" s="450"/>
      <c r="G37" s="451"/>
      <c r="H37" s="451"/>
      <c r="I37" s="452"/>
      <c r="K37" s="119"/>
      <c r="L37" s="119"/>
      <c r="M37" s="119"/>
      <c r="N37" s="119"/>
      <c r="O37" s="119"/>
      <c r="AM37" s="1">
        <f>'Expenses &amp; Summary'!B44</f>
        <v>0</v>
      </c>
      <c r="AN37" s="1">
        <f>'Expenses &amp; Summary'!C44</f>
        <v>0</v>
      </c>
      <c r="AO37" s="1">
        <f>'Expenses &amp; Summary'!D44</f>
        <v>0</v>
      </c>
      <c r="AP37" s="1">
        <f>'Expenses &amp; Summary'!E44</f>
        <v>0</v>
      </c>
      <c r="AQ37" s="1">
        <f>'Expenses &amp; Summary'!F44</f>
        <v>0</v>
      </c>
      <c r="AR37" s="1">
        <f>'Expenses &amp; Summary'!G44</f>
        <v>0</v>
      </c>
      <c r="AS37" s="1">
        <f>'Expenses &amp; Summary'!H44</f>
        <v>0</v>
      </c>
      <c r="AT37" s="1">
        <f>'Expenses &amp; Summary'!I44</f>
        <v>0</v>
      </c>
      <c r="AU37" s="1" t="e">
        <f>'Expenses &amp; Summary'!#REF!</f>
        <v>#REF!</v>
      </c>
      <c r="AV37" s="1" t="e">
        <f>'Expenses &amp; Summary'!#REF!</f>
        <v>#REF!</v>
      </c>
    </row>
    <row r="38" spans="1:48" ht="12" customHeight="1">
      <c r="B38"/>
      <c r="C38"/>
      <c r="D38"/>
      <c r="E38"/>
      <c r="F38" s="450"/>
      <c r="G38" s="451"/>
      <c r="H38" s="451"/>
      <c r="I38" s="452"/>
      <c r="K38" s="119"/>
      <c r="L38" s="119"/>
      <c r="M38" s="119"/>
      <c r="N38" s="119"/>
      <c r="O38" s="119"/>
      <c r="AM38" s="1">
        <f>'Expenses &amp; Summary'!B45</f>
        <v>0</v>
      </c>
      <c r="AN38" s="1">
        <f>'Expenses &amp; Summary'!C45</f>
        <v>0</v>
      </c>
      <c r="AO38" s="1">
        <f>'Expenses &amp; Summary'!D45</f>
        <v>0</v>
      </c>
      <c r="AP38" s="1">
        <f>'Expenses &amp; Summary'!E45</f>
        <v>0</v>
      </c>
      <c r="AQ38" s="1">
        <f>'Expenses &amp; Summary'!F45</f>
        <v>0</v>
      </c>
      <c r="AR38" s="1">
        <f>'Expenses &amp; Summary'!G45</f>
        <v>0</v>
      </c>
      <c r="AS38" s="1">
        <f>'Expenses &amp; Summary'!H45</f>
        <v>0</v>
      </c>
      <c r="AT38" s="1">
        <f>'Expenses &amp; Summary'!I45</f>
        <v>0</v>
      </c>
      <c r="AU38" s="1" t="e">
        <f>'Expenses &amp; Summary'!#REF!</f>
        <v>#REF!</v>
      </c>
      <c r="AV38" s="1" t="e">
        <f>'Expenses &amp; Summary'!#REF!</f>
        <v>#REF!</v>
      </c>
    </row>
    <row r="39" spans="1:48" ht="12" customHeight="1">
      <c r="B39"/>
      <c r="C39"/>
      <c r="D39"/>
      <c r="E39"/>
      <c r="F39" s="450"/>
      <c r="G39" s="451"/>
      <c r="H39" s="451"/>
      <c r="I39" s="452"/>
      <c r="K39"/>
      <c r="L39"/>
      <c r="M39"/>
      <c r="N39"/>
      <c r="O39"/>
      <c r="AM39" s="1" t="e">
        <f>'Expenses &amp; Summary'!#REF!</f>
        <v>#REF!</v>
      </c>
      <c r="AN39" s="1" t="e">
        <f>'Expenses &amp; Summary'!#REF!</f>
        <v>#REF!</v>
      </c>
      <c r="AO39" s="1" t="e">
        <f>'Expenses &amp; Summary'!#REF!</f>
        <v>#REF!</v>
      </c>
      <c r="AP39" s="1" t="e">
        <f>'Expenses &amp; Summary'!#REF!</f>
        <v>#REF!</v>
      </c>
      <c r="AQ39" s="1" t="e">
        <f>'Expenses &amp; Summary'!#REF!</f>
        <v>#REF!</v>
      </c>
      <c r="AR39" s="1" t="e">
        <f>'Expenses &amp; Summary'!#REF!</f>
        <v>#REF!</v>
      </c>
      <c r="AS39" s="1" t="e">
        <f>'Expenses &amp; Summary'!#REF!</f>
        <v>#REF!</v>
      </c>
      <c r="AT39" s="1" t="e">
        <f>'Expenses &amp; Summary'!#REF!</f>
        <v>#REF!</v>
      </c>
      <c r="AU39" s="1" t="e">
        <f>'Expenses &amp; Summary'!#REF!</f>
        <v>#REF!</v>
      </c>
      <c r="AV39" s="1" t="e">
        <f>'Expenses &amp; Summary'!#REF!</f>
        <v>#REF!</v>
      </c>
    </row>
    <row r="40" spans="1:48" ht="14">
      <c r="B40"/>
      <c r="C40"/>
      <c r="D40"/>
      <c r="E40"/>
      <c r="F40" s="453"/>
      <c r="G40" s="454"/>
      <c r="H40" s="454"/>
      <c r="I40" s="455"/>
      <c r="K40"/>
      <c r="L40"/>
      <c r="M40"/>
      <c r="N40"/>
      <c r="O40"/>
      <c r="AM40" s="1">
        <f>'Expenses &amp; Summary'!B46</f>
        <v>0</v>
      </c>
      <c r="AN40" s="1">
        <f>'Expenses &amp; Summary'!C46</f>
        <v>0</v>
      </c>
      <c r="AO40" s="1">
        <f>'Expenses &amp; Summary'!D46</f>
        <v>0</v>
      </c>
      <c r="AP40" s="1">
        <f>'Expenses &amp; Summary'!E46</f>
        <v>0</v>
      </c>
      <c r="AQ40" s="1">
        <f>'Expenses &amp; Summary'!F46</f>
        <v>0</v>
      </c>
      <c r="AR40" s="1">
        <f>'Expenses &amp; Summary'!G46</f>
        <v>0</v>
      </c>
      <c r="AS40" s="1">
        <f>'Expenses &amp; Summary'!H46</f>
        <v>0</v>
      </c>
      <c r="AT40" s="1">
        <f>'Expenses &amp; Summary'!I46</f>
        <v>0</v>
      </c>
      <c r="AU40" s="1" t="e">
        <f>'Expenses &amp; Summary'!#REF!</f>
        <v>#REF!</v>
      </c>
      <c r="AV40" s="1" t="e">
        <f>'Expenses &amp; Summary'!#REF!</f>
        <v>#REF!</v>
      </c>
    </row>
    <row r="41" spans="1:48" ht="14">
      <c r="B41"/>
      <c r="C41"/>
      <c r="D41"/>
      <c r="E41"/>
      <c r="K41"/>
      <c r="L41"/>
      <c r="M41"/>
      <c r="N41"/>
      <c r="O41"/>
      <c r="T41" s="68"/>
      <c r="AM41" s="1">
        <f>'Expenses &amp; Summary'!B47</f>
        <v>0</v>
      </c>
      <c r="AN41" s="1">
        <f>'Expenses &amp; Summary'!C47</f>
        <v>0</v>
      </c>
      <c r="AO41" s="1">
        <f>'Expenses &amp; Summary'!D47</f>
        <v>0</v>
      </c>
      <c r="AP41" s="1">
        <f>'Expenses &amp; Summary'!E47</f>
        <v>0</v>
      </c>
      <c r="AQ41" s="1">
        <f>'Expenses &amp; Summary'!F47</f>
        <v>0</v>
      </c>
      <c r="AR41" s="1">
        <f>'Expenses &amp; Summary'!G47</f>
        <v>0</v>
      </c>
      <c r="AS41" s="1">
        <f>'Expenses &amp; Summary'!H47</f>
        <v>0</v>
      </c>
      <c r="AT41" s="1">
        <f>'Expenses &amp; Summary'!I47</f>
        <v>0</v>
      </c>
      <c r="AU41" s="1" t="e">
        <f>'Expenses &amp; Summary'!#REF!</f>
        <v>#REF!</v>
      </c>
      <c r="AV41" s="1" t="e">
        <f>'Expenses &amp; Summary'!#REF!</f>
        <v>#REF!</v>
      </c>
    </row>
    <row r="42" spans="1:48" ht="14">
      <c r="B42"/>
      <c r="C42"/>
      <c r="D42"/>
      <c r="E42"/>
      <c r="K42"/>
      <c r="L42"/>
      <c r="M42"/>
      <c r="N42"/>
      <c r="O42"/>
      <c r="T42" s="68"/>
      <c r="AM42" s="1">
        <f>'Expenses &amp; Summary'!B48</f>
        <v>0</v>
      </c>
      <c r="AN42" s="1">
        <f>'Expenses &amp; Summary'!C48</f>
        <v>0</v>
      </c>
      <c r="AO42" s="1">
        <f>'Expenses &amp; Summary'!D48</f>
        <v>0</v>
      </c>
      <c r="AP42" s="1">
        <f>'Expenses &amp; Summary'!E48</f>
        <v>0</v>
      </c>
      <c r="AQ42" s="1">
        <f>'Expenses &amp; Summary'!F48</f>
        <v>0</v>
      </c>
      <c r="AR42" s="1">
        <f>'Expenses &amp; Summary'!G48</f>
        <v>0</v>
      </c>
      <c r="AS42" s="1">
        <f>'Expenses &amp; Summary'!H48</f>
        <v>0</v>
      </c>
      <c r="AT42" s="1">
        <f>'Expenses &amp; Summary'!I48</f>
        <v>0</v>
      </c>
      <c r="AU42" s="1" t="e">
        <f>'Expenses &amp; Summary'!#REF!</f>
        <v>#REF!</v>
      </c>
      <c r="AV42" s="1" t="e">
        <f>'Expenses &amp; Summary'!#REF!</f>
        <v>#REF!</v>
      </c>
    </row>
    <row r="43" spans="1:48" ht="14">
      <c r="B43"/>
      <c r="C43"/>
      <c r="D43"/>
      <c r="E43"/>
      <c r="K43"/>
      <c r="L43"/>
      <c r="M43"/>
      <c r="N43"/>
      <c r="O43"/>
      <c r="T43" s="68"/>
      <c r="AM43" s="1">
        <f>'Expenses &amp; Summary'!B49</f>
        <v>0</v>
      </c>
      <c r="AN43" s="1">
        <f>'Expenses &amp; Summary'!C49</f>
        <v>0</v>
      </c>
      <c r="AO43" s="1">
        <f>'Expenses &amp; Summary'!D49</f>
        <v>0</v>
      </c>
      <c r="AP43" s="1">
        <f>'Expenses &amp; Summary'!E49</f>
        <v>0</v>
      </c>
      <c r="AQ43" s="1">
        <f>'Expenses &amp; Summary'!F49</f>
        <v>0</v>
      </c>
      <c r="AR43" s="1">
        <f>'Expenses &amp; Summary'!G49</f>
        <v>0</v>
      </c>
      <c r="AS43" s="1">
        <f>'Expenses &amp; Summary'!H49</f>
        <v>0</v>
      </c>
      <c r="AT43" s="1">
        <f>'Expenses &amp; Summary'!I49</f>
        <v>0</v>
      </c>
      <c r="AU43" s="1" t="e">
        <f>'Expenses &amp; Summary'!#REF!</f>
        <v>#REF!</v>
      </c>
      <c r="AV43" s="1" t="e">
        <f>'Expenses &amp; Summary'!#REF!</f>
        <v>#REF!</v>
      </c>
    </row>
    <row r="44" spans="1:48" ht="14">
      <c r="B44"/>
      <c r="C44"/>
      <c r="D44"/>
      <c r="E44"/>
      <c r="K44"/>
      <c r="L44"/>
      <c r="M44"/>
      <c r="N44"/>
      <c r="O44"/>
      <c r="T44" s="68"/>
      <c r="AM44" s="1">
        <f>'Expenses &amp; Summary'!B50</f>
        <v>0</v>
      </c>
      <c r="AN44" s="1">
        <f>'Expenses &amp; Summary'!C50</f>
        <v>0</v>
      </c>
      <c r="AO44" s="1">
        <f>'Expenses &amp; Summary'!D50</f>
        <v>0</v>
      </c>
      <c r="AP44" s="1">
        <f>'Expenses &amp; Summary'!E50</f>
        <v>0</v>
      </c>
      <c r="AQ44" s="1">
        <f>'Expenses &amp; Summary'!F50</f>
        <v>0</v>
      </c>
      <c r="AR44" s="1">
        <f>'Expenses &amp; Summary'!G50</f>
        <v>0</v>
      </c>
      <c r="AS44" s="1">
        <f>'Expenses &amp; Summary'!H50</f>
        <v>0</v>
      </c>
      <c r="AT44" s="1">
        <f>'Expenses &amp; Summary'!I50</f>
        <v>0</v>
      </c>
      <c r="AU44" s="1" t="e">
        <f>'Expenses &amp; Summary'!#REF!</f>
        <v>#REF!</v>
      </c>
      <c r="AV44" s="1" t="e">
        <f>'Expenses &amp; Summary'!#REF!</f>
        <v>#REF!</v>
      </c>
    </row>
    <row r="45" spans="1:48" ht="14">
      <c r="B45"/>
      <c r="C45"/>
      <c r="D45"/>
      <c r="E45"/>
      <c r="K45"/>
      <c r="L45"/>
      <c r="M45"/>
      <c r="N45"/>
      <c r="O45"/>
      <c r="T45" s="68"/>
      <c r="AM45" s="1">
        <f>'Expenses &amp; Summary'!B51</f>
        <v>0</v>
      </c>
      <c r="AN45" s="1">
        <f>'Expenses &amp; Summary'!C51</f>
        <v>0</v>
      </c>
      <c r="AO45" s="1">
        <f>'Expenses &amp; Summary'!D51</f>
        <v>0</v>
      </c>
      <c r="AP45" s="1">
        <f>'Expenses &amp; Summary'!E51</f>
        <v>0</v>
      </c>
      <c r="AQ45" s="1">
        <f>'Expenses &amp; Summary'!F51</f>
        <v>0</v>
      </c>
      <c r="AR45" s="1">
        <f>'Expenses &amp; Summary'!G51</f>
        <v>0</v>
      </c>
      <c r="AS45" s="1">
        <f>'Expenses &amp; Summary'!H51</f>
        <v>0</v>
      </c>
      <c r="AT45" s="1">
        <f>'Expenses &amp; Summary'!I51</f>
        <v>0</v>
      </c>
      <c r="AU45" s="1" t="e">
        <f>'Expenses &amp; Summary'!#REF!</f>
        <v>#REF!</v>
      </c>
      <c r="AV45" s="1" t="e">
        <f>'Expenses &amp; Summary'!#REF!</f>
        <v>#REF!</v>
      </c>
    </row>
    <row r="46" spans="1:48" ht="14">
      <c r="B46"/>
      <c r="C46"/>
      <c r="D46"/>
      <c r="E46"/>
      <c r="K46"/>
      <c r="L46"/>
      <c r="M46"/>
      <c r="N46"/>
      <c r="O46"/>
      <c r="T46" s="68"/>
      <c r="AM46" s="1">
        <f>'Expenses &amp; Summary'!B52</f>
        <v>0</v>
      </c>
      <c r="AN46" s="1">
        <f>'Expenses &amp; Summary'!C52</f>
        <v>0</v>
      </c>
      <c r="AO46" s="1">
        <f>'Expenses &amp; Summary'!D52</f>
        <v>0</v>
      </c>
      <c r="AP46" s="1">
        <f>'Expenses &amp; Summary'!E52</f>
        <v>0</v>
      </c>
      <c r="AQ46" s="1">
        <f>'Expenses &amp; Summary'!F52</f>
        <v>0</v>
      </c>
      <c r="AR46" s="1">
        <f>'Expenses &amp; Summary'!G52</f>
        <v>0</v>
      </c>
      <c r="AS46" s="1">
        <f>'Expenses &amp; Summary'!H52</f>
        <v>0</v>
      </c>
      <c r="AT46" s="1">
        <f>'Expenses &amp; Summary'!I52</f>
        <v>0</v>
      </c>
      <c r="AU46" s="1" t="e">
        <f>'Expenses &amp; Summary'!#REF!</f>
        <v>#REF!</v>
      </c>
      <c r="AV46" s="1" t="e">
        <f>'Expenses &amp; Summary'!#REF!</f>
        <v>#REF!</v>
      </c>
    </row>
    <row r="47" spans="1:48" ht="14">
      <c r="B47"/>
      <c r="C47"/>
      <c r="D47"/>
      <c r="E47"/>
      <c r="K47"/>
      <c r="L47"/>
      <c r="M47"/>
      <c r="N47"/>
      <c r="O47"/>
      <c r="T47" s="68"/>
      <c r="AM47" s="1">
        <f>'Expenses &amp; Summary'!B53</f>
        <v>0</v>
      </c>
      <c r="AN47" s="1">
        <f>'Expenses &amp; Summary'!C53</f>
        <v>0</v>
      </c>
      <c r="AO47" s="1">
        <f>'Expenses &amp; Summary'!D53</f>
        <v>0</v>
      </c>
      <c r="AP47" s="1">
        <f>'Expenses &amp; Summary'!E53</f>
        <v>0</v>
      </c>
      <c r="AQ47" s="1">
        <f>'Expenses &amp; Summary'!F53</f>
        <v>0</v>
      </c>
      <c r="AR47" s="1">
        <f>'Expenses &amp; Summary'!G53</f>
        <v>0</v>
      </c>
      <c r="AS47" s="1">
        <f>'Expenses &amp; Summary'!H53</f>
        <v>0</v>
      </c>
      <c r="AT47" s="1">
        <f>'Expenses &amp; Summary'!I53</f>
        <v>0</v>
      </c>
      <c r="AU47" s="1" t="e">
        <f>'Expenses &amp; Summary'!#REF!</f>
        <v>#REF!</v>
      </c>
      <c r="AV47" s="1" t="e">
        <f>'Expenses &amp; Summary'!#REF!</f>
        <v>#REF!</v>
      </c>
    </row>
    <row r="48" spans="1:48" ht="14">
      <c r="B48"/>
      <c r="C48"/>
      <c r="D48"/>
      <c r="E48"/>
      <c r="K48"/>
      <c r="L48"/>
      <c r="M48"/>
      <c r="N48"/>
      <c r="O48"/>
      <c r="AM48" s="1">
        <f>'Expenses &amp; Summary'!B54</f>
        <v>0</v>
      </c>
      <c r="AN48" s="1">
        <f>'Expenses &amp; Summary'!C54</f>
        <v>0</v>
      </c>
      <c r="AO48" s="1">
        <f>'Expenses &amp; Summary'!D54</f>
        <v>0</v>
      </c>
      <c r="AP48" s="1">
        <f>'Expenses &amp; Summary'!E54</f>
        <v>0</v>
      </c>
      <c r="AQ48" s="1">
        <f>'Expenses &amp; Summary'!F54</f>
        <v>0</v>
      </c>
      <c r="AR48" s="1">
        <f>'Expenses &amp; Summary'!G54</f>
        <v>0</v>
      </c>
      <c r="AS48" s="1">
        <f>'Expenses &amp; Summary'!H54</f>
        <v>0</v>
      </c>
      <c r="AT48" s="1">
        <f>'Expenses &amp; Summary'!I54</f>
        <v>0</v>
      </c>
      <c r="AU48" s="1" t="e">
        <f>'Expenses &amp; Summary'!#REF!</f>
        <v>#REF!</v>
      </c>
      <c r="AV48" s="1" t="e">
        <f>'Expenses &amp; Summary'!#REF!</f>
        <v>#REF!</v>
      </c>
    </row>
    <row r="49" spans="2:48" ht="14">
      <c r="B49"/>
      <c r="C49"/>
      <c r="D49"/>
      <c r="E49"/>
      <c r="K49"/>
      <c r="L49"/>
      <c r="M49"/>
      <c r="N49"/>
      <c r="O49"/>
      <c r="AM49" s="1">
        <f>'Expenses &amp; Summary'!B55</f>
        <v>0</v>
      </c>
      <c r="AN49" s="1">
        <f>'Expenses &amp; Summary'!C55</f>
        <v>0</v>
      </c>
      <c r="AO49" s="1">
        <f>'Expenses &amp; Summary'!D55</f>
        <v>0</v>
      </c>
      <c r="AP49" s="1">
        <f>'Expenses &amp; Summary'!E55</f>
        <v>0</v>
      </c>
      <c r="AQ49" s="1">
        <f>'Expenses &amp; Summary'!F55</f>
        <v>0</v>
      </c>
      <c r="AR49" s="1">
        <f>'Expenses &amp; Summary'!G55</f>
        <v>0</v>
      </c>
      <c r="AS49" s="1">
        <f>'Expenses &amp; Summary'!H55</f>
        <v>0</v>
      </c>
      <c r="AT49" s="1">
        <f>'Expenses &amp; Summary'!I55</f>
        <v>0</v>
      </c>
      <c r="AU49" s="1" t="e">
        <f>'Expenses &amp; Summary'!#REF!</f>
        <v>#REF!</v>
      </c>
      <c r="AV49" s="1" t="e">
        <f>'Expenses &amp; Summary'!#REF!</f>
        <v>#REF!</v>
      </c>
    </row>
    <row r="50" spans="2:48" ht="14">
      <c r="B50"/>
      <c r="C50"/>
      <c r="D50"/>
      <c r="E50"/>
      <c r="K50"/>
      <c r="L50"/>
      <c r="M50"/>
      <c r="N50"/>
      <c r="O50"/>
      <c r="AM50" s="1">
        <f>'Expenses &amp; Summary'!B56</f>
        <v>0</v>
      </c>
      <c r="AN50" s="1">
        <f>'Expenses &amp; Summary'!C56</f>
        <v>0</v>
      </c>
      <c r="AO50" s="1">
        <f>'Expenses &amp; Summary'!D56</f>
        <v>0</v>
      </c>
      <c r="AP50" s="1">
        <f>'Expenses &amp; Summary'!E56</f>
        <v>0</v>
      </c>
      <c r="AQ50" s="1">
        <f>'Expenses &amp; Summary'!F56</f>
        <v>0</v>
      </c>
      <c r="AR50" s="1">
        <f>'Expenses &amp; Summary'!G56</f>
        <v>0</v>
      </c>
      <c r="AS50" s="1">
        <f>'Expenses &amp; Summary'!H56</f>
        <v>0</v>
      </c>
      <c r="AT50" s="1">
        <f>'Expenses &amp; Summary'!I56</f>
        <v>0</v>
      </c>
      <c r="AU50" s="1" t="e">
        <f>'Expenses &amp; Summary'!#REF!</f>
        <v>#REF!</v>
      </c>
      <c r="AV50" s="1" t="e">
        <f>'Expenses &amp; Summary'!#REF!</f>
        <v>#REF!</v>
      </c>
    </row>
    <row r="51" spans="2:48" ht="14">
      <c r="B51"/>
      <c r="C51"/>
      <c r="D51"/>
      <c r="E51"/>
      <c r="K51"/>
      <c r="L51"/>
      <c r="M51"/>
      <c r="N51"/>
      <c r="O51"/>
      <c r="T51" s="303"/>
      <c r="AM51" s="1">
        <f>'Expenses &amp; Summary'!B57</f>
        <v>0</v>
      </c>
      <c r="AN51" s="1">
        <f>'Expenses &amp; Summary'!C57</f>
        <v>0</v>
      </c>
      <c r="AO51" s="1">
        <f>'Expenses &amp; Summary'!D57</f>
        <v>0</v>
      </c>
      <c r="AP51" s="1">
        <f>'Expenses &amp; Summary'!E57</f>
        <v>0</v>
      </c>
      <c r="AQ51" s="1">
        <f>'Expenses &amp; Summary'!F57</f>
        <v>0</v>
      </c>
      <c r="AR51" s="1">
        <f>'Expenses &amp; Summary'!G57</f>
        <v>0</v>
      </c>
      <c r="AS51" s="1">
        <f>'Expenses &amp; Summary'!H57</f>
        <v>0</v>
      </c>
      <c r="AT51" s="1">
        <f>'Expenses &amp; Summary'!I57</f>
        <v>0</v>
      </c>
      <c r="AU51" s="1" t="e">
        <f>'Expenses &amp; Summary'!#REF!</f>
        <v>#REF!</v>
      </c>
      <c r="AV51" s="1" t="e">
        <f>'Expenses &amp; Summary'!#REF!</f>
        <v>#REF!</v>
      </c>
    </row>
    <row r="52" spans="2:48" ht="14">
      <c r="B52"/>
      <c r="C52"/>
      <c r="D52"/>
      <c r="E52"/>
      <c r="K52"/>
      <c r="L52"/>
      <c r="M52"/>
      <c r="N52"/>
      <c r="O52"/>
      <c r="T52" s="303"/>
      <c r="AM52" s="1">
        <f>'Expenses &amp; Summary'!B58</f>
        <v>0</v>
      </c>
      <c r="AN52" s="1">
        <f>'Expenses &amp; Summary'!C58</f>
        <v>0</v>
      </c>
      <c r="AO52" s="1">
        <f>'Expenses &amp; Summary'!D58</f>
        <v>0</v>
      </c>
      <c r="AP52" s="1">
        <f>'Expenses &amp; Summary'!E58</f>
        <v>0</v>
      </c>
      <c r="AQ52" s="1">
        <f>'Expenses &amp; Summary'!F58</f>
        <v>0</v>
      </c>
      <c r="AR52" s="1">
        <f>'Expenses &amp; Summary'!G58</f>
        <v>0</v>
      </c>
      <c r="AS52" s="1">
        <f>'Expenses &amp; Summary'!H58</f>
        <v>0</v>
      </c>
      <c r="AT52" s="1">
        <f>'Expenses &amp; Summary'!I58</f>
        <v>0</v>
      </c>
      <c r="AU52" s="1" t="e">
        <f>'Expenses &amp; Summary'!#REF!</f>
        <v>#REF!</v>
      </c>
      <c r="AV52" s="1" t="e">
        <f>'Expenses &amp; Summary'!#REF!</f>
        <v>#REF!</v>
      </c>
    </row>
    <row r="53" spans="2:48" ht="14">
      <c r="B53"/>
      <c r="C53"/>
      <c r="D53"/>
      <c r="E53"/>
      <c r="K53"/>
      <c r="L53"/>
      <c r="M53"/>
      <c r="N53"/>
      <c r="O53"/>
      <c r="T53" s="303"/>
      <c r="AM53" s="1">
        <f>'Expenses &amp; Summary'!B59</f>
        <v>0</v>
      </c>
      <c r="AN53" s="1">
        <f>'Expenses &amp; Summary'!C59</f>
        <v>0</v>
      </c>
      <c r="AO53" s="1">
        <f>'Expenses &amp; Summary'!D59</f>
        <v>0</v>
      </c>
      <c r="AP53" s="1">
        <f>'Expenses &amp; Summary'!E59</f>
        <v>0</v>
      </c>
      <c r="AQ53" s="1">
        <f>'Expenses &amp; Summary'!F59</f>
        <v>0</v>
      </c>
      <c r="AR53" s="1">
        <f>'Expenses &amp; Summary'!G59</f>
        <v>0</v>
      </c>
      <c r="AS53" s="1">
        <f>'Expenses &amp; Summary'!H59</f>
        <v>0</v>
      </c>
      <c r="AT53" s="1">
        <f>'Expenses &amp; Summary'!I59</f>
        <v>0</v>
      </c>
      <c r="AU53" s="1" t="e">
        <f>'Expenses &amp; Summary'!#REF!</f>
        <v>#REF!</v>
      </c>
      <c r="AV53" s="1" t="e">
        <f>'Expenses &amp; Summary'!#REF!</f>
        <v>#REF!</v>
      </c>
    </row>
    <row r="54" spans="2:48" ht="14">
      <c r="K54"/>
      <c r="L54"/>
      <c r="M54"/>
      <c r="N54"/>
      <c r="O54"/>
      <c r="T54" s="303"/>
      <c r="AM54" s="1">
        <f>'Expenses &amp; Summary'!B60</f>
        <v>0</v>
      </c>
      <c r="AN54" s="1">
        <f>'Expenses &amp; Summary'!C60</f>
        <v>0</v>
      </c>
      <c r="AO54" s="1">
        <f>'Expenses &amp; Summary'!D60</f>
        <v>0</v>
      </c>
      <c r="AP54" s="1">
        <f>'Expenses &amp; Summary'!E60</f>
        <v>0</v>
      </c>
      <c r="AQ54" s="1">
        <f>'Expenses &amp; Summary'!F60</f>
        <v>0</v>
      </c>
      <c r="AR54" s="1">
        <f>'Expenses &amp; Summary'!G60</f>
        <v>0</v>
      </c>
      <c r="AS54" s="1">
        <f>'Expenses &amp; Summary'!H60</f>
        <v>0</v>
      </c>
      <c r="AT54" s="1">
        <f>'Expenses &amp; Summary'!I60</f>
        <v>0</v>
      </c>
      <c r="AU54" s="1" t="e">
        <f>'Expenses &amp; Summary'!#REF!</f>
        <v>#REF!</v>
      </c>
      <c r="AV54" s="1" t="e">
        <f>'Expenses &amp; Summary'!#REF!</f>
        <v>#REF!</v>
      </c>
    </row>
    <row r="55" spans="2:48" ht="14">
      <c r="K55"/>
      <c r="L55"/>
      <c r="M55"/>
      <c r="N55"/>
      <c r="O55"/>
      <c r="T55" s="303"/>
      <c r="AM55" s="1">
        <f>'Expenses &amp; Summary'!B61</f>
        <v>0</v>
      </c>
      <c r="AN55" s="1">
        <f>'Expenses &amp; Summary'!C61</f>
        <v>0</v>
      </c>
      <c r="AO55" s="1">
        <f>'Expenses &amp; Summary'!D61</f>
        <v>0</v>
      </c>
      <c r="AP55" s="1">
        <f>'Expenses &amp; Summary'!E61</f>
        <v>0</v>
      </c>
      <c r="AQ55" s="1">
        <f>'Expenses &amp; Summary'!F61</f>
        <v>0</v>
      </c>
      <c r="AR55" s="1">
        <f>'Expenses &amp; Summary'!G61</f>
        <v>0</v>
      </c>
      <c r="AS55" s="1">
        <f>'Expenses &amp; Summary'!H61</f>
        <v>0</v>
      </c>
      <c r="AT55" s="1">
        <f>'Expenses &amp; Summary'!I61</f>
        <v>0</v>
      </c>
      <c r="AU55" s="1" t="e">
        <f>'Expenses &amp; Summary'!#REF!</f>
        <v>#REF!</v>
      </c>
      <c r="AV55" s="1" t="e">
        <f>'Expenses &amp; Summary'!#REF!</f>
        <v>#REF!</v>
      </c>
    </row>
    <row r="56" spans="2:48" ht="14">
      <c r="K56"/>
      <c r="L56"/>
      <c r="M56"/>
      <c r="N56"/>
      <c r="O56"/>
      <c r="U56" s="312"/>
      <c r="AM56" s="1">
        <f>'Expenses &amp; Summary'!B62</f>
        <v>0</v>
      </c>
      <c r="AN56" s="1">
        <f>'Expenses &amp; Summary'!C62</f>
        <v>0</v>
      </c>
      <c r="AO56" s="1">
        <f>'Expenses &amp; Summary'!D62</f>
        <v>0</v>
      </c>
      <c r="AP56" s="1">
        <f>'Expenses &amp; Summary'!E62</f>
        <v>0</v>
      </c>
      <c r="AQ56" s="1">
        <f>'Expenses &amp; Summary'!F62</f>
        <v>0</v>
      </c>
      <c r="AR56" s="1">
        <f>'Expenses &amp; Summary'!G62</f>
        <v>0</v>
      </c>
      <c r="AS56" s="1">
        <f>'Expenses &amp; Summary'!H62</f>
        <v>0</v>
      </c>
      <c r="AT56" s="1">
        <f>'Expenses &amp; Summary'!I62</f>
        <v>0</v>
      </c>
      <c r="AU56" s="1" t="e">
        <f>'Expenses &amp; Summary'!#REF!</f>
        <v>#REF!</v>
      </c>
      <c r="AV56" s="1" t="e">
        <f>'Expenses &amp; Summary'!#REF!</f>
        <v>#REF!</v>
      </c>
    </row>
    <row r="57" spans="2:48" ht="14">
      <c r="K57"/>
      <c r="L57"/>
      <c r="M57"/>
      <c r="N57"/>
      <c r="O57"/>
      <c r="AM57" s="1">
        <f>'Expenses &amp; Summary'!B63</f>
        <v>0</v>
      </c>
      <c r="AN57" s="1">
        <f>'Expenses &amp; Summary'!C63</f>
        <v>0</v>
      </c>
      <c r="AO57" s="1">
        <f>'Expenses &amp; Summary'!D63</f>
        <v>0</v>
      </c>
      <c r="AP57" s="1">
        <f>'Expenses &amp; Summary'!E63</f>
        <v>0</v>
      </c>
      <c r="AQ57" s="1">
        <f>'Expenses &amp; Summary'!F63</f>
        <v>0</v>
      </c>
      <c r="AR57" s="1">
        <f>'Expenses &amp; Summary'!G63</f>
        <v>0</v>
      </c>
      <c r="AS57" s="1">
        <f>'Expenses &amp; Summary'!H63</f>
        <v>0</v>
      </c>
      <c r="AT57" s="1">
        <f>'Expenses &amp; Summary'!I63</f>
        <v>0</v>
      </c>
      <c r="AU57" s="1" t="e">
        <f>'Expenses &amp; Summary'!#REF!</f>
        <v>#REF!</v>
      </c>
      <c r="AV57" s="1" t="e">
        <f>'Expenses &amp; Summary'!#REF!</f>
        <v>#REF!</v>
      </c>
    </row>
    <row r="58" spans="2:48" ht="14">
      <c r="K58"/>
      <c r="L58"/>
      <c r="M58"/>
      <c r="N58"/>
      <c r="O58"/>
      <c r="AM58" s="1">
        <f>'Expenses &amp; Summary'!B64</f>
        <v>0</v>
      </c>
      <c r="AN58" s="1">
        <f>'Expenses &amp; Summary'!C64</f>
        <v>0</v>
      </c>
      <c r="AO58" s="1">
        <f>'Expenses &amp; Summary'!D64</f>
        <v>0</v>
      </c>
      <c r="AP58" s="1">
        <f>'Expenses &amp; Summary'!E64</f>
        <v>0</v>
      </c>
      <c r="AQ58" s="1">
        <f>'Expenses &amp; Summary'!F64</f>
        <v>0</v>
      </c>
      <c r="AR58" s="1">
        <f>'Expenses &amp; Summary'!G64</f>
        <v>0</v>
      </c>
      <c r="AS58" s="1">
        <f>'Expenses &amp; Summary'!H64</f>
        <v>0</v>
      </c>
      <c r="AT58" s="1">
        <f>'Expenses &amp; Summary'!I64</f>
        <v>0</v>
      </c>
      <c r="AU58" s="1" t="e">
        <f>'Expenses &amp; Summary'!#REF!</f>
        <v>#REF!</v>
      </c>
      <c r="AV58" s="1" t="e">
        <f>'Expenses &amp; Summary'!#REF!</f>
        <v>#REF!</v>
      </c>
    </row>
    <row r="59" spans="2:48" ht="14">
      <c r="K59"/>
      <c r="L59"/>
      <c r="M59"/>
      <c r="N59"/>
      <c r="O59"/>
      <c r="AM59" s="1">
        <f>'Expenses &amp; Summary'!B65</f>
        <v>0</v>
      </c>
      <c r="AN59" s="1">
        <f>'Expenses &amp; Summary'!C65</f>
        <v>0</v>
      </c>
      <c r="AO59" s="1">
        <f>'Expenses &amp; Summary'!D65</f>
        <v>0</v>
      </c>
      <c r="AP59" s="1">
        <f>'Expenses &amp; Summary'!E65</f>
        <v>0</v>
      </c>
      <c r="AQ59" s="1">
        <f>'Expenses &amp; Summary'!F65</f>
        <v>0</v>
      </c>
      <c r="AR59" s="1">
        <f>'Expenses &amp; Summary'!G65</f>
        <v>0</v>
      </c>
      <c r="AS59" s="1">
        <f>'Expenses &amp; Summary'!H65</f>
        <v>0</v>
      </c>
      <c r="AT59" s="1">
        <f>'Expenses &amp; Summary'!I65</f>
        <v>0</v>
      </c>
      <c r="AU59" s="1" t="e">
        <f>'Expenses &amp; Summary'!#REF!</f>
        <v>#REF!</v>
      </c>
      <c r="AV59" s="1" t="e">
        <f>'Expenses &amp; Summary'!#REF!</f>
        <v>#REF!</v>
      </c>
    </row>
    <row r="60" spans="2:48" ht="14">
      <c r="K60"/>
      <c r="L60"/>
      <c r="M60"/>
      <c r="N60"/>
      <c r="O60"/>
      <c r="AM60" s="1">
        <f>'Expenses &amp; Summary'!B66</f>
        <v>0</v>
      </c>
      <c r="AN60" s="1">
        <f>'Expenses &amp; Summary'!C66</f>
        <v>0</v>
      </c>
      <c r="AO60" s="1">
        <f>'Expenses &amp; Summary'!D66</f>
        <v>0</v>
      </c>
      <c r="AP60" s="1">
        <f>'Expenses &amp; Summary'!E66</f>
        <v>0</v>
      </c>
      <c r="AQ60" s="1">
        <f>'Expenses &amp; Summary'!F66</f>
        <v>0</v>
      </c>
      <c r="AR60" s="1">
        <f>'Expenses &amp; Summary'!G66</f>
        <v>0</v>
      </c>
      <c r="AS60" s="1">
        <f>'Expenses &amp; Summary'!H66</f>
        <v>0</v>
      </c>
      <c r="AT60" s="1">
        <f>'Expenses &amp; Summary'!I66</f>
        <v>0</v>
      </c>
      <c r="AU60" s="1" t="e">
        <f>'Expenses &amp; Summary'!#REF!</f>
        <v>#REF!</v>
      </c>
      <c r="AV60" s="1" t="e">
        <f>'Expenses &amp; Summary'!#REF!</f>
        <v>#REF!</v>
      </c>
    </row>
    <row r="61" spans="2:48" ht="14">
      <c r="K61"/>
      <c r="L61"/>
      <c r="M61"/>
      <c r="N61"/>
      <c r="O61"/>
      <c r="AM61" s="1">
        <f>'Expenses &amp; Summary'!B68</f>
        <v>0</v>
      </c>
      <c r="AN61" s="1">
        <f>'Expenses &amp; Summary'!C68</f>
        <v>0</v>
      </c>
      <c r="AO61" s="1">
        <f>'Expenses &amp; Summary'!D68</f>
        <v>0</v>
      </c>
      <c r="AP61" s="1">
        <f>'Expenses &amp; Summary'!E68</f>
        <v>0</v>
      </c>
      <c r="AQ61" s="1">
        <f>'Expenses &amp; Summary'!F68</f>
        <v>0</v>
      </c>
      <c r="AR61" s="1">
        <f>'Expenses &amp; Summary'!G68</f>
        <v>0</v>
      </c>
      <c r="AS61" s="1">
        <f>'Expenses &amp; Summary'!H68</f>
        <v>0</v>
      </c>
      <c r="AT61" s="1">
        <f>'Expenses &amp; Summary'!I68</f>
        <v>0</v>
      </c>
      <c r="AU61" s="1" t="e">
        <f>'Expenses &amp; Summary'!#REF!</f>
        <v>#REF!</v>
      </c>
      <c r="AV61" s="1" t="e">
        <f>'Expenses &amp; Summary'!#REF!</f>
        <v>#REF!</v>
      </c>
    </row>
    <row r="62" spans="2:48" ht="14">
      <c r="K62"/>
      <c r="L62"/>
      <c r="M62"/>
      <c r="N62"/>
      <c r="O62"/>
      <c r="AM62" s="1">
        <f>'Expenses &amp; Summary'!B69</f>
        <v>0</v>
      </c>
      <c r="AN62" s="1">
        <f>'Expenses &amp; Summary'!C69</f>
        <v>0</v>
      </c>
      <c r="AO62" s="1">
        <f>'Expenses &amp; Summary'!D69</f>
        <v>0</v>
      </c>
      <c r="AP62" s="1">
        <f>'Expenses &amp; Summary'!E69</f>
        <v>0</v>
      </c>
      <c r="AQ62" s="1">
        <f>'Expenses &amp; Summary'!F69</f>
        <v>0</v>
      </c>
      <c r="AR62" s="1">
        <f>'Expenses &amp; Summary'!G69</f>
        <v>0</v>
      </c>
      <c r="AS62" s="1">
        <f>'Expenses &amp; Summary'!H69</f>
        <v>0</v>
      </c>
      <c r="AT62" s="1">
        <f>'Expenses &amp; Summary'!I69</f>
        <v>0</v>
      </c>
      <c r="AU62" s="1" t="e">
        <f>'Expenses &amp; Summary'!#REF!</f>
        <v>#REF!</v>
      </c>
      <c r="AV62" s="1" t="e">
        <f>'Expenses &amp; Summary'!#REF!</f>
        <v>#REF!</v>
      </c>
    </row>
    <row r="63" spans="2:48" ht="14">
      <c r="K63"/>
      <c r="L63"/>
      <c r="M63"/>
      <c r="N63"/>
      <c r="O63"/>
      <c r="R63"/>
      <c r="AM63" s="1">
        <f>'Expenses &amp; Summary'!B70</f>
        <v>0</v>
      </c>
      <c r="AN63" s="1">
        <f>'Expenses &amp; Summary'!C70</f>
        <v>0</v>
      </c>
      <c r="AO63" s="1">
        <f>'Expenses &amp; Summary'!D70</f>
        <v>0</v>
      </c>
      <c r="AP63" s="1">
        <f>'Expenses &amp; Summary'!E70</f>
        <v>0</v>
      </c>
      <c r="AQ63" s="1">
        <f>'Expenses &amp; Summary'!F70</f>
        <v>0</v>
      </c>
      <c r="AR63" s="1">
        <f>'Expenses &amp; Summary'!G70</f>
        <v>0</v>
      </c>
      <c r="AS63" s="1">
        <f>'Expenses &amp; Summary'!H70</f>
        <v>0</v>
      </c>
      <c r="AT63" s="1">
        <f>'Expenses &amp; Summary'!I70</f>
        <v>0</v>
      </c>
      <c r="AU63" s="1" t="e">
        <f>'Expenses &amp; Summary'!#REF!</f>
        <v>#REF!</v>
      </c>
      <c r="AV63" s="1" t="e">
        <f>'Expenses &amp; Summary'!#REF!</f>
        <v>#REF!</v>
      </c>
    </row>
    <row r="64" spans="2:48" ht="14">
      <c r="K64"/>
      <c r="L64"/>
      <c r="M64"/>
      <c r="N64"/>
      <c r="O64"/>
      <c r="R64"/>
    </row>
    <row r="65" spans="11:18" ht="14">
      <c r="K65"/>
      <c r="L65"/>
      <c r="M65"/>
      <c r="N65"/>
      <c r="O65"/>
      <c r="R65"/>
    </row>
    <row r="66" spans="11:18" ht="14">
      <c r="K66"/>
      <c r="L66"/>
      <c r="M66"/>
      <c r="N66"/>
      <c r="O66"/>
      <c r="R66"/>
    </row>
    <row r="67" spans="11:18" ht="14">
      <c r="K67"/>
      <c r="L67"/>
      <c r="M67"/>
      <c r="N67"/>
      <c r="O67"/>
      <c r="R67"/>
    </row>
    <row r="68" spans="11:18" ht="14">
      <c r="K68"/>
      <c r="L68"/>
      <c r="M68"/>
      <c r="N68"/>
      <c r="O68"/>
      <c r="R68"/>
    </row>
    <row r="69" spans="11:18" ht="14">
      <c r="K69"/>
      <c r="L69"/>
      <c r="M69"/>
      <c r="N69"/>
      <c r="O69"/>
      <c r="R69"/>
    </row>
    <row r="70" spans="11:18" ht="14">
      <c r="K70"/>
      <c r="L70"/>
      <c r="M70"/>
      <c r="N70"/>
      <c r="O70"/>
      <c r="R70"/>
    </row>
    <row r="71" spans="11:18" ht="14">
      <c r="K71"/>
      <c r="L71"/>
      <c r="M71"/>
      <c r="N71"/>
      <c r="O71"/>
      <c r="R71"/>
    </row>
    <row r="72" spans="11:18" ht="14">
      <c r="K72"/>
      <c r="L72"/>
      <c r="M72"/>
      <c r="N72"/>
      <c r="O72"/>
      <c r="R72"/>
    </row>
    <row r="73" spans="11:18" ht="14">
      <c r="K73"/>
      <c r="L73"/>
      <c r="M73"/>
      <c r="N73"/>
      <c r="O73"/>
    </row>
    <row r="74" spans="11:18" ht="14">
      <c r="K74"/>
      <c r="L74"/>
      <c r="M74"/>
      <c r="N74"/>
      <c r="O74"/>
    </row>
    <row r="75" spans="11:18" ht="14">
      <c r="K75"/>
      <c r="L75"/>
      <c r="M75"/>
      <c r="N75"/>
      <c r="O75"/>
    </row>
    <row r="76" spans="11:18" ht="14">
      <c r="K76"/>
      <c r="L76"/>
      <c r="M76"/>
      <c r="N76"/>
      <c r="O76"/>
    </row>
    <row r="77" spans="11:18" ht="14">
      <c r="K77"/>
      <c r="L77"/>
      <c r="M77"/>
      <c r="N77"/>
      <c r="O77"/>
    </row>
    <row r="78" spans="11:18" ht="14">
      <c r="K78"/>
      <c r="L78"/>
      <c r="M78"/>
      <c r="N78"/>
      <c r="O78"/>
    </row>
    <row r="79" spans="11:18" ht="14">
      <c r="K79"/>
      <c r="L79"/>
      <c r="M79"/>
      <c r="N79"/>
      <c r="O79"/>
    </row>
    <row r="80" spans="11:18" ht="14">
      <c r="K80"/>
      <c r="L80"/>
      <c r="M80"/>
      <c r="N80"/>
      <c r="O80"/>
    </row>
    <row r="81" spans="11:15" ht="14">
      <c r="K81"/>
      <c r="L81"/>
      <c r="M81"/>
      <c r="N81"/>
      <c r="O81"/>
    </row>
    <row r="82" spans="11:15" ht="14">
      <c r="K82"/>
      <c r="L82"/>
      <c r="M82"/>
      <c r="N82"/>
      <c r="O82"/>
    </row>
    <row r="83" spans="11:15" ht="14">
      <c r="K83"/>
      <c r="L83"/>
      <c r="M83"/>
      <c r="N83"/>
      <c r="O83"/>
    </row>
    <row r="84" spans="11:15" ht="14">
      <c r="K84"/>
      <c r="L84"/>
      <c r="M84"/>
      <c r="N84"/>
      <c r="O84"/>
    </row>
    <row r="85" spans="11:15" ht="14">
      <c r="K85"/>
      <c r="L85"/>
      <c r="M85"/>
      <c r="N85"/>
      <c r="O85"/>
    </row>
    <row r="86" spans="11:15" ht="14">
      <c r="K86"/>
      <c r="L86"/>
      <c r="M86"/>
      <c r="N86"/>
      <c r="O86"/>
    </row>
    <row r="87" spans="11:15" ht="14">
      <c r="K87"/>
      <c r="L87"/>
      <c r="M87"/>
      <c r="N87"/>
      <c r="O87"/>
    </row>
    <row r="88" spans="11:15" ht="14">
      <c r="K88"/>
      <c r="L88"/>
      <c r="M88"/>
      <c r="N88"/>
      <c r="O88"/>
    </row>
    <row r="89" spans="11:15" ht="14">
      <c r="K89"/>
      <c r="L89"/>
      <c r="M89"/>
      <c r="N89"/>
      <c r="O89"/>
    </row>
    <row r="90" spans="11:15" ht="14">
      <c r="K90"/>
      <c r="L90"/>
      <c r="M90"/>
      <c r="N90"/>
      <c r="O90"/>
    </row>
    <row r="91" spans="11:15" ht="14">
      <c r="K91"/>
      <c r="L91"/>
      <c r="M91"/>
      <c r="N91"/>
      <c r="O91"/>
    </row>
    <row r="92" spans="11:15" ht="14">
      <c r="K92"/>
      <c r="L92"/>
      <c r="M92"/>
      <c r="N92"/>
      <c r="O92"/>
    </row>
    <row r="93" spans="11:15" ht="14">
      <c r="K93"/>
      <c r="L93"/>
      <c r="M93"/>
      <c r="N93"/>
      <c r="O93"/>
    </row>
    <row r="94" spans="11:15" ht="14">
      <c r="K94"/>
      <c r="L94"/>
      <c r="M94"/>
      <c r="N94"/>
      <c r="O94"/>
    </row>
    <row r="95" spans="11:15" ht="14">
      <c r="K95"/>
      <c r="L95"/>
      <c r="M95"/>
      <c r="N95"/>
      <c r="O95"/>
    </row>
    <row r="96" spans="11:15" ht="14">
      <c r="K96"/>
      <c r="L96"/>
      <c r="M96"/>
      <c r="N96"/>
      <c r="O96"/>
    </row>
    <row r="97" spans="11:15" ht="14">
      <c r="K97"/>
      <c r="L97"/>
      <c r="M97"/>
      <c r="N97"/>
      <c r="O97"/>
    </row>
    <row r="98" spans="11:15" ht="14">
      <c r="K98"/>
      <c r="L98"/>
      <c r="M98"/>
      <c r="N98"/>
      <c r="O98"/>
    </row>
    <row r="99" spans="11:15" ht="14">
      <c r="K99"/>
      <c r="L99"/>
      <c r="M99"/>
      <c r="N99"/>
      <c r="O99"/>
    </row>
    <row r="100" spans="11:15" ht="14">
      <c r="K100"/>
      <c r="L100"/>
      <c r="M100"/>
      <c r="N100"/>
      <c r="O100"/>
    </row>
    <row r="101" spans="11:15" ht="14">
      <c r="K101"/>
      <c r="L101"/>
      <c r="M101"/>
      <c r="N101"/>
      <c r="O101"/>
    </row>
    <row r="102" spans="11:15" ht="14">
      <c r="K102"/>
      <c r="L102"/>
      <c r="M102"/>
      <c r="N102"/>
      <c r="O102"/>
    </row>
    <row r="103" spans="11:15" ht="14">
      <c r="K103"/>
      <c r="L103"/>
      <c r="M103"/>
      <c r="N103"/>
      <c r="O103"/>
    </row>
    <row r="104" spans="11:15" ht="14">
      <c r="K104"/>
      <c r="L104"/>
      <c r="M104"/>
      <c r="N104"/>
      <c r="O104"/>
    </row>
    <row r="105" spans="11:15" ht="14">
      <c r="K105"/>
      <c r="L105"/>
      <c r="M105"/>
      <c r="N105"/>
      <c r="O105"/>
    </row>
    <row r="106" spans="11:15" ht="14">
      <c r="K106"/>
      <c r="L106"/>
      <c r="M106"/>
      <c r="N106"/>
      <c r="O106"/>
    </row>
    <row r="107" spans="11:15" ht="14">
      <c r="K107"/>
      <c r="L107"/>
      <c r="M107"/>
      <c r="N107"/>
      <c r="O107"/>
    </row>
    <row r="108" spans="11:15" ht="14">
      <c r="K108"/>
      <c r="L108"/>
      <c r="M108"/>
      <c r="N108"/>
      <c r="O108"/>
    </row>
    <row r="109" spans="11:15" ht="14">
      <c r="K109"/>
      <c r="L109"/>
      <c r="M109"/>
      <c r="N109"/>
      <c r="O109"/>
    </row>
    <row r="110" spans="11:15" ht="14">
      <c r="K110"/>
      <c r="L110"/>
      <c r="M110"/>
      <c r="N110"/>
      <c r="O110"/>
    </row>
    <row r="111" spans="11:15" ht="14">
      <c r="K111"/>
      <c r="L111"/>
      <c r="M111"/>
      <c r="N111"/>
      <c r="O111"/>
    </row>
    <row r="112" spans="11:15" ht="14">
      <c r="K112"/>
      <c r="L112"/>
      <c r="M112"/>
      <c r="N112"/>
      <c r="O112"/>
    </row>
    <row r="113" spans="11:15" ht="14">
      <c r="K113"/>
      <c r="L113"/>
      <c r="M113"/>
      <c r="N113"/>
      <c r="O113"/>
    </row>
    <row r="114" spans="11:15" ht="14">
      <c r="K114"/>
      <c r="L114"/>
      <c r="M114"/>
      <c r="N114"/>
      <c r="O114"/>
    </row>
    <row r="115" spans="11:15" ht="14">
      <c r="K115"/>
      <c r="L115"/>
      <c r="M115"/>
      <c r="N115"/>
      <c r="O115"/>
    </row>
    <row r="116" spans="11:15" ht="14">
      <c r="K116"/>
      <c r="L116"/>
      <c r="M116"/>
      <c r="N116"/>
      <c r="O116"/>
    </row>
    <row r="117" spans="11:15" ht="14">
      <c r="K117"/>
      <c r="L117"/>
      <c r="M117"/>
      <c r="N117"/>
      <c r="O117"/>
    </row>
    <row r="118" spans="11:15" ht="14">
      <c r="K118"/>
      <c r="L118"/>
      <c r="M118"/>
      <c r="N118"/>
      <c r="O118"/>
    </row>
    <row r="119" spans="11:15" ht="14">
      <c r="K119"/>
      <c r="L119"/>
      <c r="M119"/>
      <c r="N119"/>
      <c r="O119"/>
    </row>
    <row r="120" spans="11:15" ht="14">
      <c r="K120"/>
      <c r="L120"/>
      <c r="M120"/>
      <c r="N120"/>
      <c r="O120"/>
    </row>
    <row r="121" spans="11:15" ht="14">
      <c r="K121"/>
      <c r="L121"/>
      <c r="M121"/>
      <c r="N121"/>
      <c r="O121"/>
    </row>
    <row r="122" spans="11:15" ht="14">
      <c r="K122"/>
      <c r="L122"/>
      <c r="M122"/>
      <c r="N122"/>
      <c r="O122"/>
    </row>
    <row r="123" spans="11:15" ht="14">
      <c r="K123"/>
      <c r="L123"/>
      <c r="M123"/>
      <c r="N123"/>
      <c r="O123"/>
    </row>
    <row r="124" spans="11:15" ht="14">
      <c r="K124"/>
      <c r="L124"/>
      <c r="M124"/>
      <c r="N124"/>
      <c r="O124"/>
    </row>
    <row r="125" spans="11:15" ht="14">
      <c r="K125"/>
      <c r="L125"/>
      <c r="M125"/>
      <c r="N125"/>
      <c r="O125"/>
    </row>
    <row r="126" spans="11:15" ht="14">
      <c r="K126"/>
      <c r="L126"/>
      <c r="M126"/>
      <c r="N126"/>
      <c r="O126"/>
    </row>
    <row r="127" spans="11:15" ht="14">
      <c r="K127"/>
      <c r="L127"/>
      <c r="M127"/>
      <c r="N127"/>
      <c r="O127"/>
    </row>
    <row r="128" spans="11:15" ht="14">
      <c r="K128"/>
      <c r="L128"/>
      <c r="M128"/>
      <c r="N128"/>
      <c r="O128"/>
    </row>
    <row r="129" spans="11:15" ht="14">
      <c r="K129"/>
      <c r="L129"/>
      <c r="M129"/>
      <c r="N129"/>
      <c r="O129"/>
    </row>
    <row r="130" spans="11:15" ht="14">
      <c r="K130"/>
      <c r="L130"/>
      <c r="M130"/>
      <c r="N130"/>
      <c r="O130"/>
    </row>
    <row r="131" spans="11:15" ht="14">
      <c r="K131"/>
      <c r="L131"/>
      <c r="M131"/>
      <c r="N131"/>
      <c r="O131"/>
    </row>
    <row r="132" spans="11:15" ht="14">
      <c r="K132"/>
      <c r="L132"/>
      <c r="M132"/>
      <c r="N132"/>
      <c r="O132"/>
    </row>
    <row r="133" spans="11:15" ht="14">
      <c r="K133"/>
      <c r="L133"/>
      <c r="M133"/>
      <c r="N133"/>
      <c r="O133"/>
    </row>
    <row r="134" spans="11:15" ht="14">
      <c r="K134"/>
      <c r="L134"/>
      <c r="M134"/>
      <c r="N134"/>
      <c r="O134"/>
    </row>
    <row r="135" spans="11:15" ht="14">
      <c r="K135"/>
      <c r="L135"/>
      <c r="M135"/>
      <c r="N135"/>
      <c r="O135"/>
    </row>
    <row r="136" spans="11:15" ht="14">
      <c r="K136"/>
      <c r="L136"/>
      <c r="M136"/>
      <c r="N136"/>
      <c r="O136"/>
    </row>
    <row r="137" spans="11:15" ht="14">
      <c r="K137"/>
      <c r="L137"/>
      <c r="M137"/>
      <c r="N137"/>
      <c r="O137"/>
    </row>
    <row r="138" spans="11:15" ht="14">
      <c r="K138"/>
      <c r="L138"/>
      <c r="M138"/>
      <c r="N138"/>
      <c r="O138"/>
    </row>
    <row r="139" spans="11:15" ht="14">
      <c r="K139"/>
      <c r="L139"/>
      <c r="M139"/>
      <c r="N139"/>
      <c r="O139"/>
    </row>
    <row r="140" spans="11:15" ht="14">
      <c r="K140"/>
      <c r="L140"/>
      <c r="M140"/>
      <c r="N140"/>
      <c r="O140"/>
    </row>
    <row r="141" spans="11:15" ht="14">
      <c r="K141"/>
      <c r="L141"/>
      <c r="M141"/>
      <c r="N141"/>
      <c r="O141"/>
    </row>
    <row r="142" spans="11:15" ht="14">
      <c r="K142"/>
      <c r="L142"/>
      <c r="M142"/>
      <c r="N142"/>
      <c r="O142"/>
    </row>
    <row r="143" spans="11:15" ht="14">
      <c r="K143"/>
      <c r="L143"/>
      <c r="M143"/>
      <c r="N143"/>
      <c r="O143"/>
    </row>
    <row r="144" spans="11:15" ht="14">
      <c r="K144"/>
      <c r="L144"/>
      <c r="M144"/>
      <c r="N144"/>
      <c r="O144"/>
    </row>
    <row r="145" spans="11:15" ht="14">
      <c r="K145"/>
      <c r="L145"/>
      <c r="M145"/>
      <c r="N145"/>
      <c r="O145"/>
    </row>
    <row r="146" spans="11:15" ht="14">
      <c r="K146"/>
      <c r="L146"/>
      <c r="M146"/>
      <c r="N146"/>
      <c r="O146"/>
    </row>
    <row r="147" spans="11:15" ht="14">
      <c r="K147"/>
      <c r="L147"/>
      <c r="M147"/>
      <c r="N147"/>
      <c r="O147"/>
    </row>
    <row r="148" spans="11:15" ht="14">
      <c r="K148"/>
      <c r="L148"/>
      <c r="M148"/>
      <c r="N148"/>
      <c r="O148"/>
    </row>
    <row r="149" spans="11:15" ht="14">
      <c r="K149"/>
      <c r="L149"/>
      <c r="M149"/>
      <c r="N149"/>
      <c r="O149"/>
    </row>
    <row r="150" spans="11:15" ht="14">
      <c r="K150"/>
      <c r="L150"/>
      <c r="M150"/>
      <c r="N150"/>
      <c r="O150"/>
    </row>
    <row r="151" spans="11:15" ht="14">
      <c r="K151"/>
      <c r="L151"/>
      <c r="M151"/>
      <c r="N151"/>
      <c r="O151"/>
    </row>
    <row r="152" spans="11:15" ht="14">
      <c r="K152"/>
      <c r="L152"/>
      <c r="M152"/>
      <c r="N152"/>
      <c r="O152"/>
    </row>
    <row r="153" spans="11:15" ht="14">
      <c r="K153"/>
      <c r="L153"/>
      <c r="M153"/>
      <c r="N153"/>
      <c r="O153"/>
    </row>
    <row r="154" spans="11:15" ht="14">
      <c r="K154"/>
      <c r="L154"/>
      <c r="M154"/>
      <c r="N154"/>
      <c r="O154"/>
    </row>
    <row r="155" spans="11:15" ht="14">
      <c r="K155"/>
      <c r="L155"/>
      <c r="M155"/>
      <c r="N155"/>
      <c r="O155"/>
    </row>
    <row r="156" spans="11:15" ht="14">
      <c r="K156"/>
      <c r="L156"/>
      <c r="M156"/>
      <c r="N156"/>
      <c r="O156"/>
    </row>
    <row r="157" spans="11:15" ht="14">
      <c r="K157"/>
      <c r="L157"/>
      <c r="M157"/>
      <c r="N157"/>
      <c r="O157"/>
    </row>
    <row r="158" spans="11:15" ht="14">
      <c r="K158"/>
      <c r="L158"/>
      <c r="M158"/>
      <c r="N158"/>
      <c r="O158"/>
    </row>
    <row r="159" spans="11:15" ht="14">
      <c r="K159"/>
      <c r="L159"/>
      <c r="M159"/>
      <c r="N159"/>
      <c r="O159"/>
    </row>
    <row r="160" spans="11:15" ht="14">
      <c r="K160"/>
      <c r="L160"/>
      <c r="M160"/>
      <c r="N160"/>
      <c r="O160"/>
    </row>
    <row r="161" spans="11:15" ht="14">
      <c r="K161"/>
      <c r="L161"/>
      <c r="M161"/>
      <c r="N161"/>
      <c r="O161"/>
    </row>
    <row r="162" spans="11:15" ht="14">
      <c r="K162"/>
      <c r="L162"/>
      <c r="M162"/>
      <c r="N162"/>
      <c r="O162"/>
    </row>
    <row r="163" spans="11:15" ht="14">
      <c r="K163"/>
      <c r="L163"/>
      <c r="M163"/>
      <c r="N163"/>
      <c r="O163"/>
    </row>
    <row r="164" spans="11:15" ht="14">
      <c r="K164"/>
      <c r="L164"/>
      <c r="M164"/>
      <c r="N164"/>
      <c r="O164"/>
    </row>
    <row r="165" spans="11:15" ht="14">
      <c r="K165"/>
      <c r="L165"/>
      <c r="M165"/>
      <c r="N165"/>
      <c r="O165"/>
    </row>
    <row r="166" spans="11:15" ht="14">
      <c r="K166"/>
      <c r="L166"/>
      <c r="M166"/>
      <c r="N166"/>
      <c r="O166"/>
    </row>
    <row r="167" spans="11:15" ht="14">
      <c r="K167"/>
      <c r="L167"/>
      <c r="M167"/>
      <c r="N167"/>
      <c r="O167"/>
    </row>
    <row r="168" spans="11:15" ht="14">
      <c r="K168"/>
      <c r="L168"/>
      <c r="M168"/>
      <c r="N168"/>
      <c r="O168"/>
    </row>
    <row r="169" spans="11:15" ht="14">
      <c r="K169"/>
      <c r="L169"/>
      <c r="M169"/>
      <c r="N169"/>
      <c r="O169"/>
    </row>
    <row r="170" spans="11:15" ht="14">
      <c r="K170"/>
      <c r="L170"/>
      <c r="M170"/>
      <c r="N170"/>
      <c r="O170"/>
    </row>
    <row r="171" spans="11:15" ht="14">
      <c r="K171"/>
      <c r="L171"/>
      <c r="M171"/>
      <c r="N171"/>
      <c r="O171"/>
    </row>
    <row r="172" spans="11:15" ht="14">
      <c r="K172"/>
      <c r="L172"/>
      <c r="M172"/>
      <c r="N172"/>
      <c r="O172"/>
    </row>
    <row r="173" spans="11:15" ht="14">
      <c r="K173"/>
      <c r="L173"/>
      <c r="M173"/>
      <c r="N173"/>
      <c r="O173"/>
    </row>
    <row r="174" spans="11:15" ht="14">
      <c r="K174"/>
      <c r="L174"/>
      <c r="M174"/>
      <c r="N174"/>
      <c r="O174"/>
    </row>
    <row r="175" spans="11:15" ht="14">
      <c r="K175"/>
      <c r="L175"/>
      <c r="M175"/>
      <c r="N175"/>
      <c r="O175"/>
    </row>
    <row r="176" spans="11:15" ht="14">
      <c r="K176"/>
      <c r="L176"/>
      <c r="M176"/>
      <c r="N176"/>
      <c r="O176"/>
    </row>
    <row r="177" spans="11:15" ht="14">
      <c r="K177"/>
      <c r="L177"/>
      <c r="M177"/>
      <c r="N177"/>
      <c r="O177"/>
    </row>
    <row r="178" spans="11:15" ht="14">
      <c r="K178"/>
      <c r="L178"/>
      <c r="M178"/>
      <c r="N178"/>
      <c r="O178"/>
    </row>
    <row r="179" spans="11:15" ht="14">
      <c r="K179"/>
      <c r="L179"/>
      <c r="M179"/>
      <c r="N179"/>
      <c r="O179"/>
    </row>
    <row r="180" spans="11:15" ht="14">
      <c r="K180"/>
      <c r="L180"/>
      <c r="M180"/>
      <c r="N180"/>
      <c r="O180"/>
    </row>
    <row r="181" spans="11:15" ht="14">
      <c r="K181"/>
      <c r="L181"/>
      <c r="M181"/>
      <c r="N181"/>
      <c r="O181"/>
    </row>
    <row r="182" spans="11:15" ht="14">
      <c r="K182"/>
      <c r="L182"/>
      <c r="M182"/>
      <c r="N182"/>
      <c r="O182"/>
    </row>
    <row r="183" spans="11:15" ht="14">
      <c r="K183"/>
      <c r="L183"/>
      <c r="M183"/>
      <c r="N183"/>
      <c r="O183"/>
    </row>
    <row r="184" spans="11:15" ht="14">
      <c r="K184"/>
      <c r="L184"/>
      <c r="M184"/>
      <c r="N184"/>
      <c r="O184"/>
    </row>
    <row r="185" spans="11:15" ht="14">
      <c r="K185"/>
      <c r="L185"/>
      <c r="M185"/>
      <c r="N185"/>
      <c r="O185"/>
    </row>
    <row r="186" spans="11:15" ht="14">
      <c r="K186"/>
      <c r="L186"/>
      <c r="M186"/>
      <c r="N186"/>
      <c r="O186"/>
    </row>
    <row r="187" spans="11:15" ht="14">
      <c r="K187"/>
      <c r="L187"/>
      <c r="M187"/>
      <c r="N187"/>
      <c r="O187"/>
    </row>
    <row r="188" spans="11:15" ht="14">
      <c r="K188"/>
      <c r="L188"/>
      <c r="M188"/>
      <c r="N188"/>
      <c r="O188"/>
    </row>
    <row r="189" spans="11:15" ht="14">
      <c r="K189"/>
      <c r="L189"/>
      <c r="M189"/>
      <c r="N189"/>
      <c r="O189"/>
    </row>
    <row r="190" spans="11:15" ht="14">
      <c r="K190"/>
      <c r="L190"/>
      <c r="M190"/>
      <c r="N190"/>
      <c r="O190"/>
    </row>
    <row r="191" spans="11:15" ht="14">
      <c r="K191"/>
      <c r="L191"/>
      <c r="M191"/>
      <c r="N191"/>
      <c r="O191"/>
    </row>
    <row r="192" spans="11:15" ht="14">
      <c r="K192"/>
      <c r="L192"/>
      <c r="M192"/>
      <c r="N192"/>
      <c r="O192"/>
    </row>
    <row r="193" spans="11:15" ht="14">
      <c r="K193"/>
      <c r="L193"/>
      <c r="M193"/>
      <c r="N193"/>
      <c r="O193"/>
    </row>
    <row r="194" spans="11:15" ht="14">
      <c r="K194"/>
      <c r="L194"/>
      <c r="M194"/>
      <c r="N194"/>
      <c r="O194"/>
    </row>
    <row r="195" spans="11:15" ht="14">
      <c r="K195"/>
      <c r="L195"/>
      <c r="M195"/>
      <c r="N195"/>
      <c r="O195"/>
    </row>
    <row r="196" spans="11:15" ht="14">
      <c r="K196"/>
      <c r="L196"/>
      <c r="M196"/>
      <c r="N196"/>
      <c r="O196"/>
    </row>
    <row r="197" spans="11:15" ht="14">
      <c r="K197"/>
      <c r="L197"/>
      <c r="M197"/>
      <c r="N197"/>
      <c r="O197"/>
    </row>
    <row r="198" spans="11:15" ht="14">
      <c r="K198"/>
      <c r="L198"/>
      <c r="M198"/>
      <c r="N198"/>
      <c r="O198"/>
    </row>
    <row r="199" spans="11:15" ht="14">
      <c r="K199"/>
      <c r="L199"/>
      <c r="M199"/>
      <c r="N199"/>
      <c r="O199"/>
    </row>
    <row r="200" spans="11:15" ht="14">
      <c r="K200"/>
      <c r="L200"/>
      <c r="M200"/>
      <c r="N200"/>
      <c r="O200"/>
    </row>
    <row r="201" spans="11:15" ht="14">
      <c r="K201"/>
      <c r="L201"/>
      <c r="M201"/>
      <c r="N201"/>
      <c r="O201"/>
    </row>
    <row r="202" spans="11:15" ht="14">
      <c r="K202"/>
      <c r="L202"/>
      <c r="M202"/>
      <c r="N202"/>
      <c r="O202"/>
    </row>
    <row r="203" spans="11:15" ht="14">
      <c r="K203"/>
      <c r="L203"/>
      <c r="M203"/>
      <c r="N203"/>
      <c r="O203"/>
    </row>
    <row r="204" spans="11:15" ht="14">
      <c r="K204"/>
      <c r="L204"/>
      <c r="M204"/>
      <c r="N204"/>
      <c r="O204"/>
    </row>
    <row r="205" spans="11:15" ht="14">
      <c r="K205"/>
      <c r="L205"/>
      <c r="M205"/>
      <c r="N205"/>
      <c r="O205"/>
    </row>
    <row r="206" spans="11:15" ht="14">
      <c r="K206"/>
      <c r="L206"/>
      <c r="M206"/>
      <c r="N206"/>
      <c r="O206"/>
    </row>
    <row r="207" spans="11:15" ht="14">
      <c r="K207"/>
      <c r="L207"/>
      <c r="M207"/>
      <c r="N207"/>
      <c r="O207"/>
    </row>
    <row r="208" spans="11:15" ht="14">
      <c r="K208"/>
      <c r="L208"/>
      <c r="M208"/>
      <c r="N208"/>
      <c r="O208"/>
    </row>
    <row r="209" spans="11:15" ht="14">
      <c r="K209"/>
      <c r="L209"/>
      <c r="M209"/>
      <c r="N209"/>
      <c r="O209"/>
    </row>
    <row r="210" spans="11:15" ht="14">
      <c r="K210"/>
      <c r="L210"/>
      <c r="M210"/>
      <c r="N210"/>
      <c r="O210"/>
    </row>
    <row r="211" spans="11:15" ht="14">
      <c r="K211"/>
      <c r="L211"/>
      <c r="M211"/>
      <c r="N211"/>
      <c r="O211"/>
    </row>
    <row r="212" spans="11:15" ht="14">
      <c r="K212"/>
      <c r="L212"/>
      <c r="M212"/>
      <c r="N212"/>
      <c r="O212"/>
    </row>
    <row r="213" spans="11:15" ht="14">
      <c r="K213"/>
      <c r="L213"/>
      <c r="M213"/>
      <c r="N213"/>
      <c r="O213"/>
    </row>
    <row r="214" spans="11:15" ht="14">
      <c r="K214"/>
      <c r="L214"/>
      <c r="M214"/>
      <c r="N214"/>
      <c r="O214"/>
    </row>
    <row r="215" spans="11:15" ht="14">
      <c r="K215"/>
      <c r="L215"/>
      <c r="M215"/>
      <c r="N215"/>
      <c r="O215"/>
    </row>
    <row r="216" spans="11:15" ht="14">
      <c r="K216"/>
      <c r="L216"/>
      <c r="M216"/>
      <c r="N216"/>
      <c r="O216"/>
    </row>
    <row r="217" spans="11:15" ht="14">
      <c r="K217"/>
      <c r="L217"/>
      <c r="M217"/>
      <c r="N217"/>
      <c r="O217"/>
    </row>
    <row r="218" spans="11:15" ht="14">
      <c r="K218"/>
      <c r="L218"/>
      <c r="M218"/>
      <c r="N218"/>
      <c r="O218"/>
    </row>
    <row r="219" spans="11:15" ht="14">
      <c r="K219"/>
      <c r="L219"/>
      <c r="M219"/>
      <c r="N219"/>
      <c r="O219"/>
    </row>
    <row r="220" spans="11:15" ht="14">
      <c r="K220"/>
      <c r="L220"/>
      <c r="M220"/>
      <c r="N220"/>
      <c r="O220"/>
    </row>
    <row r="221" spans="11:15" ht="14">
      <c r="K221"/>
      <c r="L221"/>
      <c r="M221"/>
      <c r="N221"/>
      <c r="O221"/>
    </row>
    <row r="222" spans="11:15" ht="14">
      <c r="K222"/>
      <c r="L222"/>
      <c r="M222"/>
      <c r="N222"/>
      <c r="O222"/>
    </row>
    <row r="223" spans="11:15" ht="14">
      <c r="K223"/>
      <c r="L223"/>
      <c r="M223"/>
      <c r="N223"/>
      <c r="O223"/>
    </row>
    <row r="224" spans="11:15" ht="14">
      <c r="K224"/>
      <c r="L224"/>
      <c r="M224"/>
      <c r="N224"/>
      <c r="O224"/>
    </row>
    <row r="225" spans="11:15" ht="14">
      <c r="K225"/>
      <c r="L225"/>
      <c r="M225"/>
      <c r="N225"/>
      <c r="O225"/>
    </row>
    <row r="226" spans="11:15" ht="14">
      <c r="K226"/>
      <c r="L226"/>
      <c r="M226"/>
      <c r="N226"/>
      <c r="O226"/>
    </row>
    <row r="227" spans="11:15" ht="14">
      <c r="K227"/>
      <c r="L227"/>
      <c r="M227"/>
      <c r="N227"/>
      <c r="O227"/>
    </row>
    <row r="228" spans="11:15" ht="14">
      <c r="K228"/>
      <c r="L228"/>
      <c r="M228"/>
      <c r="N228"/>
      <c r="O228"/>
    </row>
    <row r="229" spans="11:15" ht="14">
      <c r="K229"/>
      <c r="L229"/>
      <c r="M229"/>
      <c r="N229"/>
      <c r="O229"/>
    </row>
    <row r="230" spans="11:15" ht="14">
      <c r="K230"/>
      <c r="L230"/>
      <c r="M230"/>
      <c r="N230"/>
      <c r="O230"/>
    </row>
    <row r="231" spans="11:15" ht="14">
      <c r="K231"/>
      <c r="L231"/>
      <c r="M231"/>
      <c r="N231"/>
      <c r="O231"/>
    </row>
    <row r="232" spans="11:15" ht="14">
      <c r="K232"/>
      <c r="L232"/>
      <c r="M232"/>
      <c r="N232"/>
      <c r="O232"/>
    </row>
    <row r="233" spans="11:15" ht="14">
      <c r="K233"/>
      <c r="L233"/>
      <c r="M233"/>
      <c r="N233"/>
      <c r="O233"/>
    </row>
    <row r="234" spans="11:15" ht="14">
      <c r="K234"/>
      <c r="L234"/>
      <c r="M234"/>
      <c r="N234"/>
      <c r="O234"/>
    </row>
    <row r="235" spans="11:15" ht="14">
      <c r="K235"/>
      <c r="L235"/>
      <c r="M235"/>
      <c r="N235"/>
      <c r="O235"/>
    </row>
    <row r="236" spans="11:15" ht="14">
      <c r="K236"/>
      <c r="L236"/>
      <c r="M236"/>
      <c r="N236"/>
      <c r="O236"/>
    </row>
    <row r="237" spans="11:15" ht="14">
      <c r="K237"/>
      <c r="L237"/>
      <c r="M237"/>
      <c r="N237"/>
      <c r="O237"/>
    </row>
    <row r="238" spans="11:15" ht="14">
      <c r="K238"/>
      <c r="L238"/>
      <c r="M238"/>
      <c r="N238"/>
      <c r="O238"/>
    </row>
    <row r="239" spans="11:15" ht="14">
      <c r="K239"/>
      <c r="L239"/>
      <c r="M239"/>
      <c r="N239"/>
      <c r="O239"/>
    </row>
    <row r="240" spans="11:15" ht="14">
      <c r="K240"/>
      <c r="L240"/>
      <c r="M240"/>
      <c r="N240"/>
      <c r="O240"/>
    </row>
    <row r="241" spans="11:15" ht="14">
      <c r="K241"/>
      <c r="L241"/>
      <c r="M241"/>
      <c r="N241"/>
      <c r="O241"/>
    </row>
    <row r="242" spans="11:15" ht="14">
      <c r="K242"/>
      <c r="L242"/>
      <c r="M242"/>
      <c r="N242"/>
      <c r="O242"/>
    </row>
    <row r="243" spans="11:15" ht="14">
      <c r="K243"/>
      <c r="L243"/>
      <c r="M243"/>
      <c r="N243"/>
      <c r="O243"/>
    </row>
    <row r="244" spans="11:15" ht="14">
      <c r="K244"/>
      <c r="L244"/>
      <c r="M244"/>
      <c r="N244"/>
      <c r="O244"/>
    </row>
    <row r="245" spans="11:15" ht="14">
      <c r="K245"/>
      <c r="L245"/>
      <c r="M245"/>
      <c r="N245"/>
      <c r="O245"/>
    </row>
    <row r="246" spans="11:15" ht="14">
      <c r="K246"/>
      <c r="L246"/>
      <c r="M246"/>
      <c r="N246"/>
      <c r="O246"/>
    </row>
    <row r="247" spans="11:15" ht="14">
      <c r="K247"/>
      <c r="L247"/>
      <c r="M247"/>
      <c r="N247"/>
      <c r="O247"/>
    </row>
    <row r="248" spans="11:15" ht="14">
      <c r="K248"/>
      <c r="L248"/>
      <c r="M248"/>
      <c r="N248"/>
      <c r="O248"/>
    </row>
    <row r="249" spans="11:15" ht="14">
      <c r="K249"/>
      <c r="L249"/>
      <c r="M249"/>
      <c r="N249"/>
      <c r="O249"/>
    </row>
    <row r="250" spans="11:15" ht="14">
      <c r="K250"/>
      <c r="L250"/>
      <c r="M250"/>
      <c r="N250"/>
      <c r="O250"/>
    </row>
    <row r="251" spans="11:15" ht="14">
      <c r="K251"/>
      <c r="L251"/>
      <c r="M251"/>
      <c r="N251"/>
      <c r="O251"/>
    </row>
    <row r="252" spans="11:15" ht="14">
      <c r="K252"/>
      <c r="L252"/>
      <c r="M252"/>
      <c r="N252"/>
      <c r="O252"/>
    </row>
    <row r="253" spans="11:15" ht="14">
      <c r="K253"/>
      <c r="L253"/>
      <c r="M253"/>
      <c r="N253"/>
      <c r="O253"/>
    </row>
    <row r="254" spans="11:15" ht="14">
      <c r="K254"/>
      <c r="L254"/>
      <c r="M254"/>
      <c r="N254"/>
      <c r="O254"/>
    </row>
    <row r="255" spans="11:15" ht="14">
      <c r="K255"/>
      <c r="L255"/>
      <c r="M255"/>
      <c r="N255"/>
      <c r="O255"/>
    </row>
    <row r="256" spans="11:15" ht="14">
      <c r="K256"/>
      <c r="L256"/>
      <c r="M256"/>
      <c r="N256"/>
      <c r="O256"/>
    </row>
    <row r="257" spans="11:15" ht="14">
      <c r="K257"/>
      <c r="L257"/>
      <c r="M257"/>
      <c r="N257"/>
      <c r="O257"/>
    </row>
    <row r="258" spans="11:15" ht="14">
      <c r="K258"/>
      <c r="L258"/>
      <c r="M258"/>
      <c r="N258"/>
      <c r="O258"/>
    </row>
    <row r="259" spans="11:15" ht="14">
      <c r="K259"/>
      <c r="L259"/>
      <c r="M259"/>
      <c r="N259"/>
      <c r="O259"/>
    </row>
    <row r="260" spans="11:15" ht="14">
      <c r="K260"/>
      <c r="L260"/>
      <c r="M260"/>
      <c r="N260"/>
      <c r="O260"/>
    </row>
    <row r="261" spans="11:15" ht="14">
      <c r="K261"/>
      <c r="L261"/>
      <c r="M261"/>
      <c r="N261"/>
      <c r="O261"/>
    </row>
    <row r="262" spans="11:15" ht="14">
      <c r="K262"/>
      <c r="L262"/>
      <c r="M262"/>
      <c r="N262"/>
      <c r="O262"/>
    </row>
    <row r="263" spans="11:15" ht="14">
      <c r="K263"/>
      <c r="L263"/>
      <c r="M263"/>
      <c r="N263"/>
      <c r="O263"/>
    </row>
    <row r="264" spans="11:15" ht="14">
      <c r="K264"/>
      <c r="L264"/>
      <c r="M264"/>
      <c r="N264"/>
      <c r="O264"/>
    </row>
    <row r="265" spans="11:15" ht="14">
      <c r="K265"/>
      <c r="L265"/>
      <c r="M265"/>
      <c r="N265"/>
      <c r="O265"/>
    </row>
    <row r="266" spans="11:15" ht="14">
      <c r="K266"/>
      <c r="L266"/>
      <c r="M266"/>
      <c r="N266"/>
      <c r="O266"/>
    </row>
    <row r="267" spans="11:15" ht="14">
      <c r="K267"/>
      <c r="L267"/>
      <c r="M267"/>
      <c r="N267"/>
      <c r="O267"/>
    </row>
    <row r="268" spans="11:15" ht="14">
      <c r="K268"/>
      <c r="L268"/>
      <c r="M268"/>
      <c r="N268"/>
      <c r="O268"/>
    </row>
    <row r="269" spans="11:15" ht="14">
      <c r="K269"/>
      <c r="L269"/>
      <c r="M269"/>
      <c r="N269"/>
      <c r="O269"/>
    </row>
    <row r="270" spans="11:15" ht="14">
      <c r="K270"/>
      <c r="L270"/>
      <c r="M270"/>
      <c r="N270"/>
      <c r="O270"/>
    </row>
    <row r="271" spans="11:15" ht="14">
      <c r="K271"/>
      <c r="L271"/>
      <c r="M271"/>
      <c r="N271"/>
      <c r="O271"/>
    </row>
    <row r="272" spans="11:15" ht="14">
      <c r="K272"/>
      <c r="L272"/>
      <c r="M272"/>
      <c r="N272"/>
      <c r="O272"/>
    </row>
    <row r="273" spans="11:15" ht="14">
      <c r="K273"/>
      <c r="L273"/>
      <c r="M273"/>
      <c r="N273"/>
      <c r="O273"/>
    </row>
    <row r="274" spans="11:15" ht="14">
      <c r="K274"/>
      <c r="L274"/>
      <c r="M274"/>
      <c r="N274"/>
      <c r="O274"/>
    </row>
    <row r="275" spans="11:15" ht="14">
      <c r="K275"/>
      <c r="L275"/>
      <c r="M275"/>
      <c r="N275"/>
      <c r="O275"/>
    </row>
    <row r="276" spans="11:15" ht="14">
      <c r="K276"/>
      <c r="L276"/>
      <c r="M276"/>
      <c r="N276"/>
      <c r="O276"/>
    </row>
    <row r="277" spans="11:15" ht="14">
      <c r="K277"/>
      <c r="L277"/>
      <c r="M277"/>
      <c r="N277"/>
      <c r="O277"/>
    </row>
    <row r="278" spans="11:15" ht="14">
      <c r="K278"/>
      <c r="L278"/>
      <c r="M278"/>
      <c r="N278"/>
      <c r="O278"/>
    </row>
    <row r="279" spans="11:15" ht="14">
      <c r="K279"/>
      <c r="L279"/>
      <c r="M279"/>
      <c r="N279"/>
      <c r="O279"/>
    </row>
    <row r="280" spans="11:15" ht="14">
      <c r="K280"/>
      <c r="L280"/>
      <c r="M280"/>
      <c r="N280"/>
      <c r="O280"/>
    </row>
    <row r="281" spans="11:15" ht="14">
      <c r="K281"/>
      <c r="L281"/>
      <c r="M281"/>
      <c r="N281"/>
      <c r="O281"/>
    </row>
    <row r="282" spans="11:15" ht="14">
      <c r="K282"/>
      <c r="L282"/>
      <c r="M282"/>
      <c r="N282"/>
      <c r="O282"/>
    </row>
    <row r="283" spans="11:15" ht="14">
      <c r="K283"/>
      <c r="L283"/>
      <c r="M283"/>
      <c r="N283"/>
      <c r="O283"/>
    </row>
    <row r="284" spans="11:15" ht="14">
      <c r="K284"/>
      <c r="L284"/>
      <c r="M284"/>
      <c r="N284"/>
      <c r="O284"/>
    </row>
    <row r="285" spans="11:15" ht="14">
      <c r="K285"/>
      <c r="L285"/>
      <c r="M285"/>
      <c r="N285"/>
      <c r="O285"/>
    </row>
    <row r="286" spans="11:15" ht="14">
      <c r="K286"/>
      <c r="L286"/>
      <c r="M286"/>
      <c r="N286"/>
      <c r="O286"/>
    </row>
    <row r="287" spans="11:15" ht="14">
      <c r="K287"/>
      <c r="L287"/>
      <c r="M287"/>
      <c r="N287"/>
      <c r="O287"/>
    </row>
    <row r="288" spans="11:15" ht="14">
      <c r="K288"/>
      <c r="L288"/>
      <c r="M288"/>
      <c r="N288"/>
      <c r="O288"/>
    </row>
    <row r="289" spans="11:15" ht="14">
      <c r="K289"/>
      <c r="L289"/>
      <c r="M289"/>
      <c r="N289"/>
      <c r="O289"/>
    </row>
    <row r="290" spans="11:15" ht="14">
      <c r="K290"/>
      <c r="L290"/>
      <c r="M290"/>
      <c r="N290"/>
      <c r="O290"/>
    </row>
    <row r="291" spans="11:15" ht="14">
      <c r="K291"/>
      <c r="L291"/>
      <c r="M291"/>
      <c r="N291"/>
      <c r="O291"/>
    </row>
    <row r="292" spans="11:15" ht="14">
      <c r="K292"/>
      <c r="L292"/>
      <c r="M292"/>
      <c r="N292"/>
      <c r="O292"/>
    </row>
    <row r="293" spans="11:15" ht="14">
      <c r="K293"/>
      <c r="L293"/>
      <c r="M293"/>
      <c r="N293"/>
      <c r="O293"/>
    </row>
    <row r="294" spans="11:15" ht="14">
      <c r="K294"/>
      <c r="L294"/>
      <c r="M294"/>
      <c r="N294"/>
      <c r="O294"/>
    </row>
    <row r="295" spans="11:15" ht="14">
      <c r="K295"/>
      <c r="L295"/>
      <c r="M295"/>
      <c r="N295"/>
      <c r="O295"/>
    </row>
    <row r="296" spans="11:15" ht="14">
      <c r="K296"/>
      <c r="L296"/>
      <c r="M296"/>
      <c r="N296"/>
      <c r="O296"/>
    </row>
    <row r="297" spans="11:15" ht="14">
      <c r="K297"/>
      <c r="L297"/>
      <c r="M297"/>
      <c r="N297"/>
      <c r="O297"/>
    </row>
    <row r="298" spans="11:15" ht="14">
      <c r="K298"/>
      <c r="L298"/>
      <c r="M298"/>
      <c r="N298"/>
      <c r="O298"/>
    </row>
  </sheetData>
  <sheetProtection sheet="1" pivotTables="0"/>
  <mergeCells count="12">
    <mergeCell ref="R2:T2"/>
    <mergeCell ref="L2:N2"/>
    <mergeCell ref="A1:B2"/>
    <mergeCell ref="C1:I1"/>
    <mergeCell ref="C16:I16"/>
    <mergeCell ref="L15:M15"/>
    <mergeCell ref="L5:N5"/>
    <mergeCell ref="L29:N29"/>
    <mergeCell ref="F27:I29"/>
    <mergeCell ref="F30:I32"/>
    <mergeCell ref="F33:I35"/>
    <mergeCell ref="F36:I40"/>
  </mergeCells>
  <phoneticPr fontId="5" type="noConversion"/>
  <pageMargins left="0.75" right="0.75" top="1" bottom="1" header="0.5" footer="0.5"/>
  <pageSetup scale="1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237</vt:i4>
      </vt:variant>
    </vt:vector>
  </HeadingPairs>
  <TitlesOfParts>
    <vt:vector size="245" baseType="lpstr">
      <vt:lpstr>Start</vt:lpstr>
      <vt:lpstr>Personnel</vt:lpstr>
      <vt:lpstr>Expenses &amp; Summary</vt:lpstr>
      <vt:lpstr>Subcontracts</vt:lpstr>
      <vt:lpstr>Cost-Share Personnel</vt:lpstr>
      <vt:lpstr>Cost-Share Summary</vt:lpstr>
      <vt:lpstr>Accounts</vt:lpstr>
      <vt:lpstr>Vars</vt:lpstr>
      <vt:lpstr>AdminUnit</vt:lpstr>
      <vt:lpstr>'Cost-Share Personnel'!BaseSalaryPI17</vt:lpstr>
      <vt:lpstr>BaseSalaryPI17</vt:lpstr>
      <vt:lpstr>'Cost-Share Personnel'!copi18</vt:lpstr>
      <vt:lpstr>copi18</vt:lpstr>
      <vt:lpstr>'Cost-Share Personnel'!copi19</vt:lpstr>
      <vt:lpstr>copi19</vt:lpstr>
      <vt:lpstr>creationdate</vt:lpstr>
      <vt:lpstr>CustomRate</vt:lpstr>
      <vt:lpstr>CustomRateText</vt:lpstr>
      <vt:lpstr>DegType</vt:lpstr>
      <vt:lpstr>Effort_Funded</vt:lpstr>
      <vt:lpstr>'Cost-Share Personnel'!empl20</vt:lpstr>
      <vt:lpstr>empl20</vt:lpstr>
      <vt:lpstr>'Cost-Share Personnel'!empl21</vt:lpstr>
      <vt:lpstr>empl21</vt:lpstr>
      <vt:lpstr>'Cost-Share Personnel'!empl22</vt:lpstr>
      <vt:lpstr>empl22</vt:lpstr>
      <vt:lpstr>'Cost-Share Personnel'!empl23</vt:lpstr>
      <vt:lpstr>empl23</vt:lpstr>
      <vt:lpstr>EPAFringeY2</vt:lpstr>
      <vt:lpstr>EPAFringeY3</vt:lpstr>
      <vt:lpstr>EPAFringeY4</vt:lpstr>
      <vt:lpstr>EPAFringeY6</vt:lpstr>
      <vt:lpstr>EPAFringY1</vt:lpstr>
      <vt:lpstr>EPAFringY5</vt:lpstr>
      <vt:lpstr>EPARate</vt:lpstr>
      <vt:lpstr>FACenters</vt:lpstr>
      <vt:lpstr>FAConverted</vt:lpstr>
      <vt:lpstr>FARateY1</vt:lpstr>
      <vt:lpstr>FARateY2</vt:lpstr>
      <vt:lpstr>FARateY3</vt:lpstr>
      <vt:lpstr>FARateY4</vt:lpstr>
      <vt:lpstr>FARateY5</vt:lpstr>
      <vt:lpstr>fatotal</vt:lpstr>
      <vt:lpstr>fayear1</vt:lpstr>
      <vt:lpstr>fayear2</vt:lpstr>
      <vt:lpstr>fayear3</vt:lpstr>
      <vt:lpstr>fayear4</vt:lpstr>
      <vt:lpstr>fayear5</vt:lpstr>
      <vt:lpstr>FICA</vt:lpstr>
      <vt:lpstr>'Cost-Share Personnel'!FORM</vt:lpstr>
      <vt:lpstr>Personnel!FORM</vt:lpstr>
      <vt:lpstr>FringeInflation</vt:lpstr>
      <vt:lpstr>FringeLookUp</vt:lpstr>
      <vt:lpstr>FringeTable</vt:lpstr>
      <vt:lpstr>FringeUI</vt:lpstr>
      <vt:lpstr>FringeWC</vt:lpstr>
      <vt:lpstr>'Cost-Share Personnel'!GradEffort1Y1</vt:lpstr>
      <vt:lpstr>GradEffort1Y1</vt:lpstr>
      <vt:lpstr>'Cost-Share Personnel'!GradEffort1Y2</vt:lpstr>
      <vt:lpstr>GradEffort1Y2</vt:lpstr>
      <vt:lpstr>'Cost-Share Personnel'!GradEffort1Y3</vt:lpstr>
      <vt:lpstr>GradEffort1Y3</vt:lpstr>
      <vt:lpstr>'Cost-Share Personnel'!GradEffort1Y4</vt:lpstr>
      <vt:lpstr>GradEffort1Y4</vt:lpstr>
      <vt:lpstr>'Cost-Share Personnel'!GradEffort1Y5</vt:lpstr>
      <vt:lpstr>GradEffort1Y5</vt:lpstr>
      <vt:lpstr>'Cost-Share Personnel'!GradEffort2Y1</vt:lpstr>
      <vt:lpstr>GradEffort2Y1</vt:lpstr>
      <vt:lpstr>'Cost-Share Personnel'!GradEffort2Y2</vt:lpstr>
      <vt:lpstr>GradEffort2Y2</vt:lpstr>
      <vt:lpstr>'Cost-Share Personnel'!GradEffort2Y3</vt:lpstr>
      <vt:lpstr>GradEffort2Y3</vt:lpstr>
      <vt:lpstr>'Cost-Share Personnel'!GradEffort2Y4</vt:lpstr>
      <vt:lpstr>GradEffort2Y4</vt:lpstr>
      <vt:lpstr>'Cost-Share Personnel'!GradEffort2Y5</vt:lpstr>
      <vt:lpstr>GradEffort2Y5</vt:lpstr>
      <vt:lpstr>'Cost-Share Personnel'!GradEffort3Y1</vt:lpstr>
      <vt:lpstr>GradEffort3Y1</vt:lpstr>
      <vt:lpstr>'Cost-Share Personnel'!GradEffort3Y2</vt:lpstr>
      <vt:lpstr>GradEffort3Y2</vt:lpstr>
      <vt:lpstr>'Cost-Share Personnel'!GradEffort3Y3</vt:lpstr>
      <vt:lpstr>GradEffort3Y3</vt:lpstr>
      <vt:lpstr>'Cost-Share Personnel'!GradEffort3Y4</vt:lpstr>
      <vt:lpstr>GradEffort3Y4</vt:lpstr>
      <vt:lpstr>'Cost-Share Personnel'!GradEffort3Y5</vt:lpstr>
      <vt:lpstr>GradEffort3Y5</vt:lpstr>
      <vt:lpstr>'Cost-Share Personnel'!GradEffort4Y1</vt:lpstr>
      <vt:lpstr>GradEffort4Y1</vt:lpstr>
      <vt:lpstr>'Cost-Share Personnel'!GradEffort4Y2</vt:lpstr>
      <vt:lpstr>GradEffort4Y2</vt:lpstr>
      <vt:lpstr>'Cost-Share Personnel'!GradEffort4Y3</vt:lpstr>
      <vt:lpstr>GradEffort4Y3</vt:lpstr>
      <vt:lpstr>'Cost-Share Personnel'!GradEffort4Y4</vt:lpstr>
      <vt:lpstr>GradEffort4Y4</vt:lpstr>
      <vt:lpstr>'Cost-Share Personnel'!GradEffort4Y5</vt:lpstr>
      <vt:lpstr>GradEffort4Y5</vt:lpstr>
      <vt:lpstr>'Cost-Share Personnel'!GradEffort5Y1</vt:lpstr>
      <vt:lpstr>GradEffort5Y1</vt:lpstr>
      <vt:lpstr>'Cost-Share Personnel'!GradEffort5Y2</vt:lpstr>
      <vt:lpstr>GradEffort5Y2</vt:lpstr>
      <vt:lpstr>'Cost-Share Personnel'!GradEffort5Y3</vt:lpstr>
      <vt:lpstr>GradEffort5Y3</vt:lpstr>
      <vt:lpstr>'Cost-Share Personnel'!GradEffort5Y4</vt:lpstr>
      <vt:lpstr>GradEffort5Y4</vt:lpstr>
      <vt:lpstr>'Cost-Share Personnel'!GradEffort5Y5</vt:lpstr>
      <vt:lpstr>GradEffort5Y5</vt:lpstr>
      <vt:lpstr>GradEffort6Y1</vt:lpstr>
      <vt:lpstr>GradEffort6Y2</vt:lpstr>
      <vt:lpstr>GradEffort6Y3</vt:lpstr>
      <vt:lpstr>GradEffort6Y4</vt:lpstr>
      <vt:lpstr>GradEffort6Y5</vt:lpstr>
      <vt:lpstr>GradEffort7Y1</vt:lpstr>
      <vt:lpstr>GradEffort7Y2</vt:lpstr>
      <vt:lpstr>GradEffort7Y3</vt:lpstr>
      <vt:lpstr>GradEffort7Y4</vt:lpstr>
      <vt:lpstr>GradEffort7Y5</vt:lpstr>
      <vt:lpstr>GradEffort8Y1</vt:lpstr>
      <vt:lpstr>GradEffort8Y2</vt:lpstr>
      <vt:lpstr>GradEffort8Y3</vt:lpstr>
      <vt:lpstr>GradEffort8Y4</vt:lpstr>
      <vt:lpstr>GradEffort8Y5</vt:lpstr>
      <vt:lpstr>GradEffort9Y1</vt:lpstr>
      <vt:lpstr>GradEffort9Y2</vt:lpstr>
      <vt:lpstr>GradEffort9Y3</vt:lpstr>
      <vt:lpstr>GradEffort9Y4</vt:lpstr>
      <vt:lpstr>GradEffort9Y5</vt:lpstr>
      <vt:lpstr>'Cost-Share Personnel'!GradStudent1</vt:lpstr>
      <vt:lpstr>GradStudent1</vt:lpstr>
      <vt:lpstr>'Cost-Share Personnel'!GradStudent2</vt:lpstr>
      <vt:lpstr>GradStudent2</vt:lpstr>
      <vt:lpstr>'Cost-Share Personnel'!GradStudent3</vt:lpstr>
      <vt:lpstr>GradStudent3</vt:lpstr>
      <vt:lpstr>'Cost-Share Personnel'!GradStudent4</vt:lpstr>
      <vt:lpstr>GradStudent4</vt:lpstr>
      <vt:lpstr>'Cost-Share Personnel'!GradStudent5</vt:lpstr>
      <vt:lpstr>GradStudent5</vt:lpstr>
      <vt:lpstr>GradStudent6</vt:lpstr>
      <vt:lpstr>GradStudent7</vt:lpstr>
      <vt:lpstr>GradStudent8</vt:lpstr>
      <vt:lpstr>GradStudent9</vt:lpstr>
      <vt:lpstr>HealthInsurance</vt:lpstr>
      <vt:lpstr>Inflation</vt:lpstr>
      <vt:lpstr>InflationY1</vt:lpstr>
      <vt:lpstr>InflationY2</vt:lpstr>
      <vt:lpstr>InflationY3</vt:lpstr>
      <vt:lpstr>InflationY4</vt:lpstr>
      <vt:lpstr>InflationY5</vt:lpstr>
      <vt:lpstr>MatchMTDCY1</vt:lpstr>
      <vt:lpstr>MatchMTDCY2</vt:lpstr>
      <vt:lpstr>MatchMTDCY3</vt:lpstr>
      <vt:lpstr>MatchMTDCY4</vt:lpstr>
      <vt:lpstr>MatchMTDCY5</vt:lpstr>
      <vt:lpstr>MatchTDCY1</vt:lpstr>
      <vt:lpstr>MatchTDCY2</vt:lpstr>
      <vt:lpstr>MatchTDCY3</vt:lpstr>
      <vt:lpstr>MatchTDCY4</vt:lpstr>
      <vt:lpstr>MatchTDCY5</vt:lpstr>
      <vt:lpstr>Modular</vt:lpstr>
      <vt:lpstr>'Cost-Share Personnel'!MonthsPI17</vt:lpstr>
      <vt:lpstr>MonthsPI17</vt:lpstr>
      <vt:lpstr>MTDCYear1</vt:lpstr>
      <vt:lpstr>mtdcyear2</vt:lpstr>
      <vt:lpstr>mtdcyear3</vt:lpstr>
      <vt:lpstr>mtdcyear4</vt:lpstr>
      <vt:lpstr>mtdcyear5</vt:lpstr>
      <vt:lpstr>NIHCap</vt:lpstr>
      <vt:lpstr>NIHCapSet</vt:lpstr>
      <vt:lpstr>OffCampusRateText</vt:lpstr>
      <vt:lpstr>OtherBaseY1</vt:lpstr>
      <vt:lpstr>OtherBaseY2</vt:lpstr>
      <vt:lpstr>OtherBaseY3</vt:lpstr>
      <vt:lpstr>OtherBaseY4</vt:lpstr>
      <vt:lpstr>OtherBaseY5</vt:lpstr>
      <vt:lpstr>OtherMatchBaseY1</vt:lpstr>
      <vt:lpstr>OtherMatchBaseY2</vt:lpstr>
      <vt:lpstr>OtherMatchBaseY3</vt:lpstr>
      <vt:lpstr>OtherMatchBaseY4</vt:lpstr>
      <vt:lpstr>OtherMatchBaseY5</vt:lpstr>
      <vt:lpstr>PercentTotalCostText</vt:lpstr>
      <vt:lpstr>PersonnelTypes</vt:lpstr>
      <vt:lpstr>PHDIns</vt:lpstr>
      <vt:lpstr>piname</vt:lpstr>
      <vt:lpstr>PostDocIns</vt:lpstr>
      <vt:lpstr>'Cost-Share Personnel'!Print_Area</vt:lpstr>
      <vt:lpstr>'Cost-Share Summary'!Print_Area</vt:lpstr>
      <vt:lpstr>'Expenses &amp; Summary'!Print_Area</vt:lpstr>
      <vt:lpstr>Personnel!Print_Area</vt:lpstr>
      <vt:lpstr>Subcontracts!Print_Area</vt:lpstr>
      <vt:lpstr>'Cost-Share Personnel'!Print_Titles</vt:lpstr>
      <vt:lpstr>'Cost-Share Summary'!Print_Titles</vt:lpstr>
      <vt:lpstr>Personnel!Print_Titles</vt:lpstr>
      <vt:lpstr>projenddate</vt:lpstr>
      <vt:lpstr>projstartdate</vt:lpstr>
      <vt:lpstr>proposaltitle</vt:lpstr>
      <vt:lpstr>RateBase</vt:lpstr>
      <vt:lpstr>RateBaseData</vt:lpstr>
      <vt:lpstr>RateBaseMTDC</vt:lpstr>
      <vt:lpstr>RateBaseOther</vt:lpstr>
      <vt:lpstr>RateBases</vt:lpstr>
      <vt:lpstr>RateBaseTDC</vt:lpstr>
      <vt:lpstr>RateOptionCustom</vt:lpstr>
      <vt:lpstr>RateOptionNoFA</vt:lpstr>
      <vt:lpstr>RateOptionOffCampusAdjacent</vt:lpstr>
      <vt:lpstr>RateOptionOffCampusRemote</vt:lpstr>
      <vt:lpstr>RateOptionOnCampusInstruction</vt:lpstr>
      <vt:lpstr>RateOptionOnCampusOther</vt:lpstr>
      <vt:lpstr>RateOptionOnCampusResearch</vt:lpstr>
      <vt:lpstr>RateOptionPercentTotalCost</vt:lpstr>
      <vt:lpstr>Rates</vt:lpstr>
      <vt:lpstr>RatesData</vt:lpstr>
      <vt:lpstr>RateSelection</vt:lpstr>
      <vt:lpstr>RatesLookup</vt:lpstr>
      <vt:lpstr>SPAFringeY1</vt:lpstr>
      <vt:lpstr>SPAFringeY2</vt:lpstr>
      <vt:lpstr>SPAFringeY3</vt:lpstr>
      <vt:lpstr>SPAFringeY4</vt:lpstr>
      <vt:lpstr>SPAFringeY5</vt:lpstr>
      <vt:lpstr>SPAFringeY6</vt:lpstr>
      <vt:lpstr>SPARate</vt:lpstr>
      <vt:lpstr>sponsor</vt:lpstr>
      <vt:lpstr>SponsorRestriction</vt:lpstr>
      <vt:lpstr>sub1fa</vt:lpstr>
      <vt:lpstr>sub2fa</vt:lpstr>
      <vt:lpstr>sub3fa</vt:lpstr>
      <vt:lpstr>sub4fa</vt:lpstr>
      <vt:lpstr>sub5fa</vt:lpstr>
      <vt:lpstr>subd1</vt:lpstr>
      <vt:lpstr>subtotfa</vt:lpstr>
      <vt:lpstr>SummerFringY1</vt:lpstr>
      <vt:lpstr>SummerFringY2</vt:lpstr>
      <vt:lpstr>SummerFringY3</vt:lpstr>
      <vt:lpstr>SummerFringY4</vt:lpstr>
      <vt:lpstr>SummerFringY5</vt:lpstr>
      <vt:lpstr>SummerFringY6</vt:lpstr>
      <vt:lpstr>tdcyear1</vt:lpstr>
      <vt:lpstr>tdcyear2</vt:lpstr>
      <vt:lpstr>tdcyear3</vt:lpstr>
      <vt:lpstr>tdcyear4</vt:lpstr>
      <vt:lpstr>tdcyear5</vt:lpstr>
      <vt:lpstr>TotalMatch</vt:lpstr>
      <vt:lpstr>TotalSponsorRequest</vt:lpstr>
      <vt:lpstr>totaltdc</vt:lpstr>
      <vt:lpstr>TuFee</vt:lpstr>
      <vt:lpstr>Tuition</vt:lpstr>
      <vt:lpstr>ZeroRateText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ORSP Non Cost Sharing Budget Template</dc:title>
  <dc:creator>Joseph Delgado</dc:creator>
  <cp:keywords>orsp, budget template, non cost sharing</cp:keywords>
  <dc:description>Download the current template from http://orsp.rutgers.edu/costshare</dc:description>
  <cp:lastModifiedBy>Smiley, Rick</cp:lastModifiedBy>
  <cp:lastPrinted>2018-06-28T12:41:39Z</cp:lastPrinted>
  <dcterms:created xsi:type="dcterms:W3CDTF">1999-06-15T22:12:58Z</dcterms:created>
  <dcterms:modified xsi:type="dcterms:W3CDTF">2023-11-14T15:16:32Z</dcterms:modified>
</cp:coreProperties>
</file>